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172.18.173.5\Agendamento de Consultas\Agendamento de Consultas Compartilhado\Documentação Obrigatória\Relatório de Atividades Ambulatorial\"/>
    </mc:Choice>
  </mc:AlternateContent>
  <xr:revisionPtr revIDLastSave="0" documentId="8_{DF1707B5-1313-495E-ACCB-5E9A69BD97FE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2023" sheetId="2" r:id="rId1"/>
  </sheets>
  <definedNames>
    <definedName name="_xlnm.Print_Area" localSheetId="0">'2023'!$A$6:$AA$52</definedName>
    <definedName name="_xlnm.Print_Titles" localSheetId="0">'2023'!$1:$3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49" i="2" l="1"/>
  <c r="W50" i="2"/>
  <c r="W48" i="2"/>
  <c r="V13" i="2" l="1"/>
  <c r="U13" i="2"/>
  <c r="U50" i="2"/>
  <c r="U49" i="2"/>
  <c r="U48" i="2"/>
  <c r="U9" i="2"/>
  <c r="T13" i="2"/>
  <c r="R13" i="2"/>
  <c r="Y13" i="2"/>
  <c r="W13" i="2"/>
  <c r="S13" i="2"/>
  <c r="Q50" i="2"/>
  <c r="Q13" i="2"/>
  <c r="P13" i="2"/>
  <c r="O13" i="2"/>
  <c r="N13" i="2"/>
  <c r="M9" i="2" l="1"/>
  <c r="L9" i="2"/>
  <c r="AA11" i="2"/>
  <c r="J9" i="2"/>
  <c r="J13" i="2" s="1"/>
  <c r="M13" i="2" l="1"/>
  <c r="K13" i="2"/>
  <c r="I13" i="2"/>
  <c r="H9" i="2"/>
  <c r="H13" i="2" s="1"/>
  <c r="AA12" i="2"/>
  <c r="X13" i="2"/>
  <c r="L13" i="2"/>
  <c r="G13" i="2"/>
  <c r="F13" i="2"/>
  <c r="E13" i="2"/>
  <c r="D13" i="2"/>
  <c r="C13" i="2"/>
  <c r="B13" i="2"/>
  <c r="AA45" i="2"/>
  <c r="Z45" i="2"/>
  <c r="AA38" i="2"/>
  <c r="Z38" i="2"/>
  <c r="Z11" i="2"/>
  <c r="AA48" i="2"/>
  <c r="Y52" i="2"/>
  <c r="X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B52" i="2"/>
  <c r="AA51" i="2"/>
  <c r="Z51" i="2"/>
  <c r="AA50" i="2"/>
  <c r="Z50" i="2"/>
  <c r="AA49" i="2"/>
  <c r="Z49" i="2"/>
  <c r="Z48" i="2"/>
  <c r="AA47" i="2"/>
  <c r="Z47" i="2"/>
  <c r="AA46" i="2"/>
  <c r="Z46" i="2"/>
  <c r="AA44" i="2"/>
  <c r="Z44" i="2"/>
  <c r="AA43" i="2"/>
  <c r="Z43" i="2"/>
  <c r="AA42" i="2"/>
  <c r="Z42" i="2"/>
  <c r="AA41" i="2"/>
  <c r="Z41" i="2"/>
  <c r="AA40" i="2"/>
  <c r="Z40" i="2"/>
  <c r="AA39" i="2"/>
  <c r="Z39" i="2"/>
  <c r="AA37" i="2"/>
  <c r="Z37" i="2"/>
  <c r="AA36" i="2"/>
  <c r="Z36" i="2"/>
  <c r="AA35" i="2"/>
  <c r="Z35" i="2"/>
  <c r="AA34" i="2"/>
  <c r="Z34" i="2"/>
  <c r="AA33" i="2"/>
  <c r="Z33" i="2"/>
  <c r="AA32" i="2"/>
  <c r="Z32" i="2"/>
  <c r="AA31" i="2"/>
  <c r="Z31" i="2"/>
  <c r="AA30" i="2"/>
  <c r="Z30" i="2"/>
  <c r="AA29" i="2"/>
  <c r="Z29" i="2"/>
  <c r="AA28" i="2"/>
  <c r="Z28" i="2"/>
  <c r="AA27" i="2"/>
  <c r="Z27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H23" i="2"/>
  <c r="G23" i="2"/>
  <c r="F23" i="2"/>
  <c r="E23" i="2"/>
  <c r="D23" i="2"/>
  <c r="C23" i="2"/>
  <c r="B23" i="2"/>
  <c r="Z22" i="2"/>
  <c r="Z23" i="2" s="1"/>
  <c r="I23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AA17" i="2"/>
  <c r="AA18" i="2" s="1"/>
  <c r="Z17" i="2"/>
  <c r="Z18" i="2" s="1"/>
  <c r="AA9" i="2"/>
  <c r="AA8" i="2"/>
  <c r="Z8" i="2"/>
  <c r="AA13" i="2" l="1"/>
  <c r="Z9" i="2"/>
  <c r="Z13" i="2" s="1"/>
  <c r="W52" i="2"/>
  <c r="AA22" i="2"/>
  <c r="AA23" i="2" s="1"/>
  <c r="Z52" i="2"/>
  <c r="AA52" i="2"/>
</calcChain>
</file>

<file path=xl/sharedStrings.xml><?xml version="1.0" encoding="utf-8"?>
<sst xmlns="http://schemas.openxmlformats.org/spreadsheetml/2006/main" count="239" uniqueCount="71">
  <si>
    <t>Janeiro</t>
  </si>
  <si>
    <t>Fevereiro</t>
  </si>
  <si>
    <t>Março</t>
  </si>
  <si>
    <t>Abril</t>
  </si>
  <si>
    <t>Maio</t>
  </si>
  <si>
    <t>Junho</t>
  </si>
  <si>
    <t>Meta</t>
  </si>
  <si>
    <t>Disp.</t>
  </si>
  <si>
    <t>Realiz.</t>
  </si>
  <si>
    <t>Primeira Consulta</t>
  </si>
  <si>
    <t>CONSULTA NÃO MÉDICA</t>
  </si>
  <si>
    <t>CIRURGIA AMBULATORIAL</t>
  </si>
  <si>
    <t>Cirurgia Menor Ambulatorial (CMA)</t>
  </si>
  <si>
    <t>Julho</t>
  </si>
  <si>
    <t>Agosto</t>
  </si>
  <si>
    <t>Setembro</t>
  </si>
  <si>
    <t>Outubro</t>
  </si>
  <si>
    <t>Novembro</t>
  </si>
  <si>
    <t>Dezembro</t>
  </si>
  <si>
    <t>TOTAL</t>
  </si>
  <si>
    <t>ATENDIMENTO AMBULATORIAL</t>
  </si>
  <si>
    <t>Interconsulta + Subsequente</t>
  </si>
  <si>
    <t>Consulta Não Médica</t>
  </si>
  <si>
    <t>BIÓPSIA MEDULA ÓSSEA</t>
  </si>
  <si>
    <t>CARIÓTIPO</t>
  </si>
  <si>
    <t>COLONOSCOPIA/RETOSSIGMOIDECTOMIA</t>
  </si>
  <si>
    <t>CRIOTERAPIA</t>
  </si>
  <si>
    <t>ELETROCARDIOGRAMA</t>
  </si>
  <si>
    <t>ECOCARDIOGRAMA</t>
  </si>
  <si>
    <t>ELETROENCEFALOGRAMA</t>
  </si>
  <si>
    <t>ENDOSCOPIA</t>
  </si>
  <si>
    <t>IMUNOTERAPIA</t>
  </si>
  <si>
    <t>MAPEAMENTO DE RETINA</t>
  </si>
  <si>
    <t>PRICK TEST</t>
  </si>
  <si>
    <t>ULTRASSOM COM DOPPLER</t>
  </si>
  <si>
    <t>ULTRASSOM GERAL</t>
  </si>
  <si>
    <t>ULTRASSOM MORFOLOGICO</t>
  </si>
  <si>
    <t>ULTRASSOM OBSTÉTRICO</t>
  </si>
  <si>
    <t>VASECTOMIA</t>
  </si>
  <si>
    <t>PROCEDIMENTOS / SADT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</si>
  <si>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</t>
  </si>
  <si>
    <t>Fonte : Fastmedic - Sistema de Gestão em Saúde do Município</t>
  </si>
  <si>
    <t>DISPOSITIVO INTRA-UTERINO (DIU)</t>
  </si>
  <si>
    <t>HOLTER</t>
  </si>
  <si>
    <t>MAMOGRAFIA</t>
  </si>
  <si>
    <t>MAPA</t>
  </si>
  <si>
    <t>COLETA DE MIELOGRAMA</t>
  </si>
  <si>
    <t>ELETRONEUROMIOGRAFIA</t>
  </si>
  <si>
    <t>ULTRASSOM OBSTÉTRICO COM DOPPLER</t>
  </si>
  <si>
    <t>Acompanhamento Contrato de Gestão SIM - Serviço Integrado de Medicina - 2023</t>
  </si>
  <si>
    <t>TOTAL 2023</t>
  </si>
  <si>
    <t>Jan.23 - Metas repactuadas conforme Memorando nº 012/2023 - D.A.E.</t>
  </si>
  <si>
    <r>
      <t xml:space="preserve">Fev.23 - Metas repactuadas conforme Memorando nº </t>
    </r>
    <r>
      <rPr>
        <i/>
        <sz val="11"/>
        <rFont val="Calibri"/>
        <family val="2"/>
      </rPr>
      <t>017</t>
    </r>
    <r>
      <rPr>
        <i/>
        <sz val="11"/>
        <color theme="1"/>
        <rFont val="Calibri"/>
        <family val="2"/>
      </rPr>
      <t>/2023 - D.A.E.</t>
    </r>
  </si>
  <si>
    <r>
      <t xml:space="preserve">Mar.23 - Metas repactuadas conforme Memorando nº </t>
    </r>
    <r>
      <rPr>
        <i/>
        <sz val="11"/>
        <rFont val="Calibri"/>
        <family val="2"/>
      </rPr>
      <t>025</t>
    </r>
    <r>
      <rPr>
        <i/>
        <sz val="11"/>
        <color theme="1"/>
        <rFont val="Calibri"/>
        <family val="2"/>
      </rPr>
      <t>/2023 - D.A.E.</t>
    </r>
  </si>
  <si>
    <t>CONSULTA MÉDICA - PRESENCIAL</t>
  </si>
  <si>
    <t>ESPIROMETRIA</t>
  </si>
  <si>
    <t>PATH TEST</t>
  </si>
  <si>
    <t>TELEMEDICINA - TECNOLOGIA DIGITAL</t>
  </si>
  <si>
    <t>Teleconsultoria TDIC</t>
  </si>
  <si>
    <t>Teleconsulta TDIC</t>
  </si>
  <si>
    <t>Abr.23 - Metas não repactuadas</t>
  </si>
  <si>
    <t>Mai.23 - Metas não repactuadas</t>
  </si>
  <si>
    <t>Metas x Realizado</t>
  </si>
  <si>
    <t>Disp./Realiz.</t>
  </si>
  <si>
    <t>Jun.23 - Metas não repactuadas</t>
  </si>
  <si>
    <t>Jul.23 - Metas não repactuadas</t>
  </si>
  <si>
    <t>Ago.23 - Metas não repactuadas</t>
  </si>
  <si>
    <t>Set.23 - Metas não repactuadas</t>
  </si>
  <si>
    <t>Out.23 - Metas não repactuadas</t>
  </si>
  <si>
    <t>Nov.23 - Metas não repactuadas</t>
  </si>
  <si>
    <t>Atualizado em : 08/01/2024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</si>
</sst>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indexed="8"/>
      <name val="Calibri"/>
      <family val="2"/>
    </font>
    <font>
      <b/>
      <sz val="24"/>
      <color indexed="8"/>
      <name val="Calibri"/>
      <family val="2"/>
    </font>
    <font>
      <sz val="18"/>
      <color indexed="8"/>
      <name val="Calibri"/>
      <family val="2"/>
    </font>
    <font>
      <sz val="12"/>
      <color indexed="8"/>
      <name val="Calibri"/>
      <family val="2"/>
    </font>
    <font>
      <sz val="10"/>
      <color indexed="63"/>
      <name val="Calibri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sz val="10"/>
      <color indexed="19"/>
      <name val="Calibri"/>
      <family val="2"/>
    </font>
    <font>
      <sz val="10"/>
      <color indexed="16"/>
      <name val="Calibri"/>
      <family val="2"/>
    </font>
    <font>
      <b/>
      <sz val="10"/>
      <color indexed="9"/>
      <name val="Calibri"/>
      <family val="2"/>
    </font>
    <font>
      <b/>
      <sz val="10"/>
      <color indexed="8"/>
      <name val="Calibri"/>
      <family val="2"/>
    </font>
    <font>
      <sz val="10"/>
      <color indexed="9"/>
      <name val="Calibri"/>
      <family val="2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indexed="10"/>
      <name val="Calibri"/>
      <family val="2"/>
    </font>
    <font>
      <b/>
      <sz val="11"/>
      <color indexed="12"/>
      <name val="Calibri"/>
      <family val="2"/>
    </font>
    <font>
      <sz val="11"/>
      <color indexed="8"/>
      <name val="Calibri"/>
      <family val="2"/>
    </font>
    <font>
      <i/>
      <sz val="11"/>
      <color indexed="8"/>
      <name val="Calibri"/>
      <family val="2"/>
    </font>
    <font>
      <sz val="10"/>
      <color rgb="FF000000"/>
      <name val="Calibri"/>
      <family val="2"/>
      <charset val="1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b/>
      <sz val="11"/>
      <color theme="1"/>
      <name val="Calibri"/>
      <family val="2"/>
    </font>
    <font>
      <i/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22"/>
        <bgColor indexed="31"/>
      </patternFill>
    </fill>
  </fills>
  <borders count="5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</borders>
  <cellStyleXfs count="18">
    <xf numFmtId="0" fontId="0" fillId="0" borderId="0"/>
    <xf numFmtId="9" fontId="18" fillId="0" borderId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2" borderId="1" applyNumberFormat="0" applyAlignment="0" applyProtection="0"/>
    <xf numFmtId="0" fontId="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2" borderId="0" applyNumberFormat="0" applyBorder="0" applyAlignment="0" applyProtection="0"/>
    <xf numFmtId="0" fontId="8" fillId="4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0" fillId="8" borderId="0" applyNumberFormat="0" applyBorder="0" applyAlignment="0" applyProtection="0"/>
  </cellStyleXfs>
  <cellXfs count="115">
    <xf numFmtId="0" fontId="0" fillId="0" borderId="0" xfId="0"/>
    <xf numFmtId="0" fontId="19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2" fillId="9" borderId="3" xfId="0" applyFont="1" applyFill="1" applyBorder="1" applyAlignment="1">
      <alignment vertical="center" wrapText="1"/>
    </xf>
    <xf numFmtId="0" fontId="12" fillId="9" borderId="13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34" xfId="0" applyFont="1" applyFill="1" applyBorder="1" applyAlignment="1">
      <alignment horizontal="center" vertical="center"/>
    </xf>
    <xf numFmtId="0" fontId="12" fillId="9" borderId="43" xfId="0" applyFont="1" applyFill="1" applyBorder="1" applyAlignment="1">
      <alignment horizontal="center" vertical="center"/>
    </xf>
    <xf numFmtId="0" fontId="12" fillId="9" borderId="29" xfId="0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2" fillId="0" borderId="3" xfId="0" applyFont="1" applyBorder="1" applyAlignment="1">
      <alignment vertical="center" wrapText="1"/>
    </xf>
    <xf numFmtId="0" fontId="14" fillId="0" borderId="8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0" fillId="0" borderId="9" xfId="0" applyBorder="1" applyAlignment="1">
      <alignment vertical="center" wrapText="1"/>
    </xf>
    <xf numFmtId="0" fontId="15" fillId="0" borderId="1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4" fillId="9" borderId="13" xfId="0" applyFont="1" applyFill="1" applyBorder="1" applyAlignment="1">
      <alignment horizontal="center" vertical="center"/>
    </xf>
    <xf numFmtId="0" fontId="14" fillId="9" borderId="14" xfId="0" applyFont="1" applyFill="1" applyBorder="1" applyAlignment="1">
      <alignment horizontal="center" vertical="center"/>
    </xf>
    <xf numFmtId="0" fontId="12" fillId="9" borderId="27" xfId="0" applyFont="1" applyFill="1" applyBorder="1" applyAlignment="1">
      <alignment horizontal="center" vertical="center"/>
    </xf>
    <xf numFmtId="0" fontId="12" fillId="9" borderId="35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0" fontId="16" fillId="0" borderId="0" xfId="1" applyNumberFormat="1" applyFont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2" fillId="9" borderId="28" xfId="0" applyFont="1" applyFill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20" fillId="0" borderId="20" xfId="0" applyFont="1" applyBorder="1" applyAlignment="1">
      <alignment horizontal="left" vertical="center"/>
    </xf>
    <xf numFmtId="0" fontId="23" fillId="0" borderId="0" xfId="0" applyFont="1" applyAlignment="1">
      <alignment horizontal="center" vertical="center"/>
    </xf>
    <xf numFmtId="10" fontId="23" fillId="0" borderId="0" xfId="1" applyNumberFormat="1" applyFont="1" applyAlignment="1">
      <alignment horizontal="center" vertical="center"/>
    </xf>
    <xf numFmtId="0" fontId="21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10" fontId="17" fillId="0" borderId="0" xfId="1" applyNumberFormat="1" applyFont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0" fillId="0" borderId="47" xfId="0" applyBorder="1" applyAlignment="1">
      <alignment vertical="center" wrapText="1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0" fillId="0" borderId="36" xfId="0" applyBorder="1" applyAlignment="1">
      <alignment vertical="center" wrapText="1"/>
    </xf>
    <xf numFmtId="0" fontId="0" fillId="0" borderId="52" xfId="0" applyBorder="1" applyAlignment="1">
      <alignment horizontal="center" vertical="center"/>
    </xf>
    <xf numFmtId="0" fontId="12" fillId="9" borderId="53" xfId="0" applyFont="1" applyFill="1" applyBorder="1" applyAlignment="1">
      <alignment horizontal="center" vertical="center"/>
    </xf>
    <xf numFmtId="0" fontId="14" fillId="0" borderId="25" xfId="0" applyFont="1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14" fillId="0" borderId="54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14" fillId="9" borderId="30" xfId="0" applyFont="1" applyFill="1" applyBorder="1" applyAlignment="1">
      <alignment horizontal="center" vertical="center"/>
    </xf>
    <xf numFmtId="0" fontId="14" fillId="9" borderId="32" xfId="0" applyFont="1" applyFill="1" applyBorder="1" applyAlignment="1">
      <alignment horizontal="center" vertical="center"/>
    </xf>
    <xf numFmtId="0" fontId="12" fillId="9" borderId="30" xfId="0" applyFont="1" applyFill="1" applyBorder="1" applyAlignment="1">
      <alignment horizontal="center" vertical="center"/>
    </xf>
    <xf numFmtId="0" fontId="12" fillId="9" borderId="32" xfId="0" applyFont="1" applyFill="1" applyBorder="1" applyAlignment="1">
      <alignment horizontal="center" vertical="center"/>
    </xf>
    <xf numFmtId="0" fontId="14" fillId="9" borderId="17" xfId="0" applyFont="1" applyFill="1" applyBorder="1" applyAlignment="1">
      <alignment horizontal="center" vertical="center"/>
    </xf>
    <xf numFmtId="0" fontId="12" fillId="9" borderId="17" xfId="0" applyFont="1" applyFill="1" applyBorder="1" applyAlignment="1">
      <alignment horizontal="center" vertical="center"/>
    </xf>
    <xf numFmtId="0" fontId="12" fillId="9" borderId="19" xfId="0" applyFont="1" applyFill="1" applyBorder="1" applyAlignment="1">
      <alignment horizontal="center" vertical="center"/>
    </xf>
    <xf numFmtId="0" fontId="12" fillId="9" borderId="18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9" borderId="45" xfId="0" applyFont="1" applyFill="1" applyBorder="1" applyAlignment="1">
      <alignment horizontal="center" vertical="center"/>
    </xf>
    <xf numFmtId="0" fontId="12" fillId="9" borderId="46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9" borderId="2" xfId="0" applyFont="1" applyFill="1" applyBorder="1" applyAlignment="1">
      <alignment horizontal="center" vertical="center" wrapText="1"/>
    </xf>
    <xf numFmtId="0" fontId="12" fillId="9" borderId="15" xfId="0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/>
    </xf>
    <xf numFmtId="0" fontId="12" fillId="9" borderId="15" xfId="0" applyFont="1" applyFill="1" applyBorder="1" applyAlignment="1">
      <alignment horizontal="center" vertical="center"/>
    </xf>
    <xf numFmtId="0" fontId="12" fillId="9" borderId="41" xfId="0" applyFont="1" applyFill="1" applyBorder="1" applyAlignment="1">
      <alignment horizontal="center" vertical="center"/>
    </xf>
    <xf numFmtId="0" fontId="12" fillId="9" borderId="42" xfId="0" applyFont="1" applyFill="1" applyBorder="1" applyAlignment="1">
      <alignment horizontal="center" vertical="center"/>
    </xf>
  </cellXfs>
  <cellStyles count="18">
    <cellStyle name="Accent" xfId="14" xr:uid="{00000000-0005-0000-0000-000000000000}"/>
    <cellStyle name="Accent 1" xfId="15" xr:uid="{00000000-0005-0000-0000-000001000000}"/>
    <cellStyle name="Accent 2" xfId="16" xr:uid="{00000000-0005-0000-0000-000002000000}"/>
    <cellStyle name="Accent 3" xfId="17" xr:uid="{00000000-0005-0000-0000-000003000000}"/>
    <cellStyle name="Bom" xfId="9" builtinId="26" customBuiltin="1"/>
    <cellStyle name="Error" xfId="13" xr:uid="{00000000-0005-0000-0000-000005000000}"/>
    <cellStyle name="Footnote" xfId="7" xr:uid="{00000000-0005-0000-0000-000006000000}"/>
    <cellStyle name="Heading" xfId="2" xr:uid="{00000000-0005-0000-0000-000007000000}"/>
    <cellStyle name="Neutro" xfId="10" builtinId="28" customBuiltin="1"/>
    <cellStyle name="Normal" xfId="0" builtinId="0"/>
    <cellStyle name="Nota" xfId="6" builtinId="10" customBuiltin="1"/>
    <cellStyle name="Porcentagem" xfId="1" builtinId="5"/>
    <cellStyle name="Ruim" xfId="11" builtinId="27" customBuiltin="1"/>
    <cellStyle name="Status" xfId="8" xr:uid="{00000000-0005-0000-0000-00000D000000}"/>
    <cellStyle name="Text" xfId="5" xr:uid="{00000000-0005-0000-0000-00000E000000}"/>
    <cellStyle name="Título 1" xfId="3" builtinId="16" customBuiltin="1"/>
    <cellStyle name="Título 2" xfId="4" builtinId="17" customBuiltin="1"/>
    <cellStyle name="Warning" xfId="12" xr:uid="{00000000-0005-0000-0000-000011000000}"/>
  </cellStyles>
  <dxfs count="4">
    <dxf>
      <font>
        <b/>
        <i val="0"/>
        <condense val="0"/>
        <extend val="0"/>
        <sz val="11"/>
        <color indexed="30"/>
      </font>
    </dxf>
    <dxf>
      <font>
        <b/>
        <i val="0"/>
        <condense val="0"/>
        <extend val="0"/>
        <sz val="11"/>
        <color indexed="10"/>
      </font>
    </dxf>
    <dxf>
      <font>
        <b/>
        <i val="0"/>
        <condense val="0"/>
        <extend val="0"/>
        <sz val="11"/>
        <color indexed="30"/>
      </font>
    </dxf>
    <dxf>
      <font>
        <b/>
        <i val="0"/>
        <condense val="0"/>
        <extend val="0"/>
        <sz val="11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45043</xdr:colOff>
      <xdr:row>0</xdr:row>
      <xdr:rowOff>173691</xdr:rowOff>
    </xdr:from>
    <xdr:to>
      <xdr:col>26</xdr:col>
      <xdr:colOff>168868</xdr:colOff>
      <xdr:row>3</xdr:row>
      <xdr:rowOff>179917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E0E206ED-524B-413F-A089-F5926200F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6968" y="173691"/>
          <a:ext cx="657225" cy="69202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465667</xdr:colOff>
      <xdr:row>0</xdr:row>
      <xdr:rowOff>179916</xdr:rowOff>
    </xdr:from>
    <xdr:to>
      <xdr:col>0</xdr:col>
      <xdr:colOff>1127402</xdr:colOff>
      <xdr:row>3</xdr:row>
      <xdr:rowOff>179916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22042CB-3DAE-4185-99C3-BFD5F748F2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667" y="179916"/>
          <a:ext cx="661735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AD9ED-C268-4D80-AE8C-8E794E865473}">
  <sheetPr>
    <pageSetUpPr fitToPage="1"/>
  </sheetPr>
  <dimension ref="A1:AA68"/>
  <sheetViews>
    <sheetView showGridLines="0" tabSelected="1" zoomScale="90" zoomScaleNormal="90" zoomScaleSheetLayoutView="85" workbookViewId="0">
      <pane xSplit="1" topLeftCell="B1" activePane="topRight" state="frozen"/>
      <selection pane="topRight" sqref="A1:AA1"/>
    </sheetView>
  </sheetViews>
  <sheetFormatPr defaultColWidth="9" defaultRowHeight="15" x14ac:dyDescent="0.25"/>
  <cols>
    <col min="1" max="1" width="35.7109375" style="5" customWidth="1"/>
    <col min="2" max="2" width="7" style="4" customWidth="1"/>
    <col min="3" max="3" width="9.28515625" style="4" customWidth="1"/>
    <col min="4" max="4" width="7" style="6" customWidth="1"/>
    <col min="5" max="5" width="9.28515625" style="6" customWidth="1"/>
    <col min="6" max="6" width="7" style="7" customWidth="1"/>
    <col min="7" max="7" width="9.28515625" style="4" customWidth="1"/>
    <col min="8" max="8" width="7" style="6" customWidth="1"/>
    <col min="9" max="9" width="9.28515625" style="6" customWidth="1"/>
    <col min="10" max="10" width="7" style="7" customWidth="1"/>
    <col min="11" max="11" width="9.28515625" style="4" customWidth="1"/>
    <col min="12" max="12" width="7" style="6" customWidth="1"/>
    <col min="13" max="13" width="9.28515625" style="6" customWidth="1"/>
    <col min="14" max="14" width="7" style="7" customWidth="1"/>
    <col min="15" max="15" width="9.28515625" style="4" customWidth="1"/>
    <col min="16" max="16" width="7" style="6" customWidth="1"/>
    <col min="17" max="17" width="9.28515625" style="6" customWidth="1"/>
    <col min="18" max="18" width="7" style="7" customWidth="1"/>
    <col min="19" max="19" width="9.28515625" style="4" customWidth="1"/>
    <col min="20" max="20" width="7" style="6" customWidth="1"/>
    <col min="21" max="21" width="9.28515625" style="6" customWidth="1"/>
    <col min="22" max="22" width="7" style="7" customWidth="1"/>
    <col min="23" max="23" width="9.28515625" style="4" customWidth="1"/>
    <col min="24" max="24" width="7" style="6" customWidth="1"/>
    <col min="25" max="25" width="9.28515625" style="6" customWidth="1"/>
    <col min="26" max="26" width="8" style="7" customWidth="1"/>
    <col min="27" max="27" width="12.140625" style="4" bestFit="1" customWidth="1"/>
    <col min="28" max="34" width="9.28515625" style="4" customWidth="1"/>
    <col min="35" max="16384" width="9" style="4"/>
  </cols>
  <sheetData>
    <row r="1" spans="1:27" ht="18" customHeight="1" x14ac:dyDescent="0.25">
      <c r="A1" s="108" t="s">
        <v>49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</row>
    <row r="2" spans="1:27" ht="18" customHeight="1" x14ac:dyDescent="0.25">
      <c r="A2" s="108" t="s">
        <v>62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</row>
    <row r="3" spans="1:27" ht="18" customHeight="1" x14ac:dyDescent="0.25"/>
    <row r="4" spans="1:27" ht="18" customHeight="1" x14ac:dyDescent="0.25"/>
    <row r="5" spans="1:27" ht="18" customHeight="1" thickBot="1" x14ac:dyDescent="0.3">
      <c r="A5" s="6" t="s">
        <v>20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6" spans="1:27" ht="18" customHeight="1" thickBot="1" x14ac:dyDescent="0.3">
      <c r="B6" s="109" t="s">
        <v>0</v>
      </c>
      <c r="C6" s="110"/>
      <c r="D6" s="109" t="s">
        <v>1</v>
      </c>
      <c r="E6" s="110"/>
      <c r="F6" s="111" t="s">
        <v>2</v>
      </c>
      <c r="G6" s="112"/>
      <c r="H6" s="111" t="s">
        <v>3</v>
      </c>
      <c r="I6" s="112"/>
      <c r="J6" s="111" t="s">
        <v>4</v>
      </c>
      <c r="K6" s="112"/>
      <c r="L6" s="111" t="s">
        <v>5</v>
      </c>
      <c r="M6" s="112"/>
      <c r="N6" s="93" t="s">
        <v>13</v>
      </c>
      <c r="O6" s="97"/>
      <c r="P6" s="96" t="s">
        <v>14</v>
      </c>
      <c r="Q6" s="97"/>
      <c r="R6" s="96" t="s">
        <v>15</v>
      </c>
      <c r="S6" s="97"/>
      <c r="T6" s="96" t="s">
        <v>16</v>
      </c>
      <c r="U6" s="97"/>
      <c r="V6" s="96" t="s">
        <v>17</v>
      </c>
      <c r="W6" s="97"/>
      <c r="X6" s="96" t="s">
        <v>18</v>
      </c>
      <c r="Y6" s="98"/>
      <c r="Z6" s="113" t="s">
        <v>50</v>
      </c>
      <c r="AA6" s="114"/>
    </row>
    <row r="7" spans="1:27" s="16" customFormat="1" x14ac:dyDescent="0.25">
      <c r="A7" s="9" t="s">
        <v>54</v>
      </c>
      <c r="B7" s="10" t="s">
        <v>6</v>
      </c>
      <c r="C7" s="11" t="s">
        <v>7</v>
      </c>
      <c r="D7" s="12" t="s">
        <v>6</v>
      </c>
      <c r="E7" s="11" t="s">
        <v>7</v>
      </c>
      <c r="F7" s="10" t="s">
        <v>6</v>
      </c>
      <c r="G7" s="11" t="s">
        <v>7</v>
      </c>
      <c r="H7" s="10" t="s">
        <v>6</v>
      </c>
      <c r="I7" s="34" t="s">
        <v>8</v>
      </c>
      <c r="J7" s="10" t="s">
        <v>6</v>
      </c>
      <c r="K7" s="34" t="s">
        <v>8</v>
      </c>
      <c r="L7" s="10" t="s">
        <v>6</v>
      </c>
      <c r="M7" s="34" t="s">
        <v>8</v>
      </c>
      <c r="N7" s="12" t="s">
        <v>6</v>
      </c>
      <c r="O7" s="34" t="s">
        <v>8</v>
      </c>
      <c r="P7" s="12" t="s">
        <v>6</v>
      </c>
      <c r="Q7" s="34" t="s">
        <v>8</v>
      </c>
      <c r="R7" s="12" t="s">
        <v>6</v>
      </c>
      <c r="S7" s="34" t="s">
        <v>8</v>
      </c>
      <c r="T7" s="12" t="s">
        <v>6</v>
      </c>
      <c r="U7" s="34" t="s">
        <v>8</v>
      </c>
      <c r="V7" s="12" t="s">
        <v>6</v>
      </c>
      <c r="W7" s="34" t="s">
        <v>8</v>
      </c>
      <c r="X7" s="12" t="s">
        <v>6</v>
      </c>
      <c r="Y7" s="34" t="s">
        <v>8</v>
      </c>
      <c r="Z7" s="14" t="s">
        <v>6</v>
      </c>
      <c r="AA7" s="15" t="s">
        <v>63</v>
      </c>
    </row>
    <row r="8" spans="1:27" ht="18" customHeight="1" x14ac:dyDescent="0.25">
      <c r="A8" s="17" t="s">
        <v>9</v>
      </c>
      <c r="B8" s="3">
        <v>3392</v>
      </c>
      <c r="C8" s="18">
        <v>3964</v>
      </c>
      <c r="D8" s="3">
        <v>3392</v>
      </c>
      <c r="E8" s="18">
        <v>3502</v>
      </c>
      <c r="F8" s="3">
        <v>3392</v>
      </c>
      <c r="G8" s="18">
        <v>4071</v>
      </c>
      <c r="H8" s="3">
        <v>4000</v>
      </c>
      <c r="I8" s="18">
        <v>2261</v>
      </c>
      <c r="J8" s="3">
        <v>4000</v>
      </c>
      <c r="K8" s="18">
        <v>2548</v>
      </c>
      <c r="L8" s="3">
        <v>4000</v>
      </c>
      <c r="M8" s="18">
        <v>2195</v>
      </c>
      <c r="N8" s="3">
        <v>3585</v>
      </c>
      <c r="O8" s="18">
        <v>2204</v>
      </c>
      <c r="P8" s="3">
        <v>3585</v>
      </c>
      <c r="Q8" s="18">
        <v>2817</v>
      </c>
      <c r="R8" s="3">
        <v>3585</v>
      </c>
      <c r="S8" s="18">
        <v>2192</v>
      </c>
      <c r="T8" s="3">
        <v>3585</v>
      </c>
      <c r="U8" s="18">
        <v>2444</v>
      </c>
      <c r="V8" s="3">
        <v>3585</v>
      </c>
      <c r="W8" s="18">
        <v>2149</v>
      </c>
      <c r="X8" s="3">
        <v>3585</v>
      </c>
      <c r="Y8" s="19">
        <v>1894</v>
      </c>
      <c r="Z8" s="20">
        <f>B8+D8+F8+H8+J8+L8+N8+P8+R8+T8+V8+X8</f>
        <v>43686</v>
      </c>
      <c r="AA8" s="21">
        <f>C8+E8+G8+I8+K8+M8+O8+Q8+S8+U8+W8+Y8</f>
        <v>32241</v>
      </c>
    </row>
    <row r="9" spans="1:27" ht="18" customHeight="1" x14ac:dyDescent="0.25">
      <c r="A9" s="22" t="s">
        <v>21</v>
      </c>
      <c r="B9" s="23">
        <v>8108</v>
      </c>
      <c r="C9" s="24">
        <v>8147</v>
      </c>
      <c r="D9" s="74">
        <v>8108</v>
      </c>
      <c r="E9" s="24">
        <v>6963</v>
      </c>
      <c r="F9" s="23">
        <v>8108</v>
      </c>
      <c r="G9" s="24">
        <v>7986</v>
      </c>
      <c r="H9" s="23">
        <f>6000-(H11*0.5)-H12</f>
        <v>6000</v>
      </c>
      <c r="I9" s="24">
        <v>5383</v>
      </c>
      <c r="J9" s="23">
        <f>6000-J11</f>
        <v>6000</v>
      </c>
      <c r="K9" s="24">
        <v>7685</v>
      </c>
      <c r="L9" s="23">
        <f>6000-L11</f>
        <v>5800</v>
      </c>
      <c r="M9" s="24">
        <f>5419+17</f>
        <v>5436</v>
      </c>
      <c r="N9" s="89">
        <v>6415</v>
      </c>
      <c r="O9" s="75">
        <v>5320</v>
      </c>
      <c r="P9" s="89">
        <v>6415</v>
      </c>
      <c r="Q9" s="75">
        <v>6723</v>
      </c>
      <c r="R9" s="89">
        <v>6415</v>
      </c>
      <c r="S9" s="75">
        <v>5438</v>
      </c>
      <c r="T9" s="74">
        <v>6415</v>
      </c>
      <c r="U9" s="75">
        <f>5655+8</f>
        <v>5663</v>
      </c>
      <c r="V9" s="74">
        <v>6415</v>
      </c>
      <c r="W9" s="75">
        <v>5331</v>
      </c>
      <c r="X9" s="74">
        <v>6415</v>
      </c>
      <c r="Y9" s="76">
        <v>4940</v>
      </c>
      <c r="Z9" s="20">
        <f>B9+D9+F9+H9+J9+L9+N9+P9+R9+T9+V9+X9</f>
        <v>80614</v>
      </c>
      <c r="AA9" s="21">
        <f>C9+E9+G9+I9+K9+M9+O9+Q9+S9+U9+W9+Y9</f>
        <v>75015</v>
      </c>
    </row>
    <row r="10" spans="1:27" ht="18" customHeight="1" x14ac:dyDescent="0.25">
      <c r="A10" s="82" t="s">
        <v>57</v>
      </c>
      <c r="B10" s="11" t="s">
        <v>6</v>
      </c>
      <c r="C10" s="11" t="s">
        <v>7</v>
      </c>
      <c r="D10" s="12" t="s">
        <v>6</v>
      </c>
      <c r="E10" s="11" t="s">
        <v>7</v>
      </c>
      <c r="F10" s="10" t="s">
        <v>6</v>
      </c>
      <c r="G10" s="11" t="s">
        <v>7</v>
      </c>
      <c r="H10" s="10" t="s">
        <v>6</v>
      </c>
      <c r="I10" s="87" t="s">
        <v>8</v>
      </c>
      <c r="J10" s="84" t="s">
        <v>6</v>
      </c>
      <c r="K10" s="88" t="s">
        <v>8</v>
      </c>
      <c r="L10" s="85" t="s">
        <v>6</v>
      </c>
      <c r="M10" s="88" t="s">
        <v>8</v>
      </c>
      <c r="N10" s="13" t="s">
        <v>6</v>
      </c>
      <c r="O10" s="34" t="s">
        <v>8</v>
      </c>
      <c r="P10" s="12" t="s">
        <v>6</v>
      </c>
      <c r="Q10" s="34" t="s">
        <v>8</v>
      </c>
      <c r="R10" s="12" t="s">
        <v>6</v>
      </c>
      <c r="S10" s="34" t="s">
        <v>8</v>
      </c>
      <c r="T10" s="12" t="s">
        <v>6</v>
      </c>
      <c r="U10" s="34" t="s">
        <v>8</v>
      </c>
      <c r="V10" s="12" t="s">
        <v>6</v>
      </c>
      <c r="W10" s="34" t="s">
        <v>8</v>
      </c>
      <c r="X10" s="12" t="s">
        <v>6</v>
      </c>
      <c r="Y10" s="34" t="s">
        <v>8</v>
      </c>
      <c r="Z10" s="77" t="s">
        <v>6</v>
      </c>
      <c r="AA10" s="78" t="s">
        <v>63</v>
      </c>
    </row>
    <row r="11" spans="1:27" ht="18" customHeight="1" x14ac:dyDescent="0.25">
      <c r="A11" s="73" t="s">
        <v>58</v>
      </c>
      <c r="B11" s="3">
        <v>0</v>
      </c>
      <c r="C11" s="18">
        <v>0</v>
      </c>
      <c r="D11" s="3">
        <v>0</v>
      </c>
      <c r="E11" s="18">
        <v>0</v>
      </c>
      <c r="F11" s="3">
        <v>0</v>
      </c>
      <c r="G11" s="18">
        <v>0</v>
      </c>
      <c r="H11" s="3">
        <v>0</v>
      </c>
      <c r="I11" s="19">
        <v>10</v>
      </c>
      <c r="J11" s="20">
        <v>0</v>
      </c>
      <c r="K11" s="86">
        <v>38</v>
      </c>
      <c r="L11" s="102">
        <v>200</v>
      </c>
      <c r="M11" s="86">
        <v>38</v>
      </c>
      <c r="N11" s="102">
        <v>2000</v>
      </c>
      <c r="O11" s="18">
        <v>59</v>
      </c>
      <c r="P11" s="102">
        <v>2000</v>
      </c>
      <c r="Q11" s="18">
        <v>105</v>
      </c>
      <c r="R11" s="102">
        <v>2000</v>
      </c>
      <c r="S11" s="18">
        <v>583</v>
      </c>
      <c r="T11" s="102">
        <v>2000</v>
      </c>
      <c r="U11" s="18">
        <v>727</v>
      </c>
      <c r="V11" s="102">
        <v>2000</v>
      </c>
      <c r="W11" s="18">
        <v>689</v>
      </c>
      <c r="X11" s="106">
        <v>200</v>
      </c>
      <c r="Y11" s="25">
        <v>402</v>
      </c>
      <c r="Z11" s="104">
        <f>B11+D11+F11+H11+J11+L11+N11+P11+R11+T11+V11+X11</f>
        <v>10400</v>
      </c>
      <c r="AA11" s="80">
        <f>C11+E11+G11+I11+K11+M11+O11+Q11+S11+U11+W11+Y11</f>
        <v>2651</v>
      </c>
    </row>
    <row r="12" spans="1:27" ht="18" customHeight="1" x14ac:dyDescent="0.25">
      <c r="A12" s="79" t="s">
        <v>59</v>
      </c>
      <c r="B12" s="23">
        <v>0</v>
      </c>
      <c r="C12" s="24">
        <v>0</v>
      </c>
      <c r="D12" s="23">
        <v>0</v>
      </c>
      <c r="E12" s="24">
        <v>0</v>
      </c>
      <c r="F12" s="23">
        <v>0</v>
      </c>
      <c r="G12" s="24">
        <v>0</v>
      </c>
      <c r="H12" s="23">
        <v>0</v>
      </c>
      <c r="I12" s="24">
        <v>0</v>
      </c>
      <c r="J12" s="83">
        <v>0</v>
      </c>
      <c r="K12" s="24">
        <v>0</v>
      </c>
      <c r="L12" s="103"/>
      <c r="M12" s="24">
        <v>0</v>
      </c>
      <c r="N12" s="103"/>
      <c r="O12" s="24">
        <v>0</v>
      </c>
      <c r="P12" s="103"/>
      <c r="Q12" s="24">
        <v>0</v>
      </c>
      <c r="R12" s="103"/>
      <c r="S12" s="24">
        <v>0</v>
      </c>
      <c r="T12" s="103"/>
      <c r="U12" s="24">
        <v>0</v>
      </c>
      <c r="V12" s="103"/>
      <c r="W12" s="24">
        <v>0</v>
      </c>
      <c r="X12" s="107"/>
      <c r="Y12" s="62"/>
      <c r="Z12" s="105"/>
      <c r="AA12" s="80">
        <f>C12+E12+G12+I12+K12+M12+O12+Q12+S12+U12+W12+Y12</f>
        <v>0</v>
      </c>
    </row>
    <row r="13" spans="1:27" ht="18" customHeight="1" thickBot="1" x14ac:dyDescent="0.3">
      <c r="A13" s="26" t="s">
        <v>19</v>
      </c>
      <c r="B13" s="27">
        <f t="shared" ref="B13:G13" si="0">B8+B9+B11+B12</f>
        <v>11500</v>
      </c>
      <c r="C13" s="27">
        <f t="shared" si="0"/>
        <v>12111</v>
      </c>
      <c r="D13" s="27">
        <f t="shared" si="0"/>
        <v>11500</v>
      </c>
      <c r="E13" s="27">
        <f t="shared" si="0"/>
        <v>10465</v>
      </c>
      <c r="F13" s="27">
        <f t="shared" si="0"/>
        <v>11500</v>
      </c>
      <c r="G13" s="27">
        <f t="shared" si="0"/>
        <v>12057</v>
      </c>
      <c r="H13" s="27">
        <f>H8+H9+H11+H12</f>
        <v>10000</v>
      </c>
      <c r="I13" s="27">
        <f>I8+I9+(I11*0.5)+I12</f>
        <v>7649</v>
      </c>
      <c r="J13" s="27">
        <f>J8+J9+J11</f>
        <v>10000</v>
      </c>
      <c r="K13" s="27">
        <f>K8+K9+(K11*0.5)+K12</f>
        <v>10252</v>
      </c>
      <c r="L13" s="27">
        <f t="shared" ref="L13:Z13" si="1">L8+L9+L11+L12</f>
        <v>10000</v>
      </c>
      <c r="M13" s="27">
        <f>M8+M9+(M11*0.5)+M12</f>
        <v>7650</v>
      </c>
      <c r="N13" s="27">
        <f>N8+N9</f>
        <v>10000</v>
      </c>
      <c r="O13" s="27">
        <f>ROUNDDOWN(O8+O9+(O11*0.5)+O12,0)</f>
        <v>7553</v>
      </c>
      <c r="P13" s="27">
        <f>P8+P9</f>
        <v>10000</v>
      </c>
      <c r="Q13" s="27">
        <f>ROUNDDOWN(Q8+Q9+(Q11*0.5)+Q12,0)</f>
        <v>9592</v>
      </c>
      <c r="R13" s="27">
        <f>R8+R9</f>
        <v>10000</v>
      </c>
      <c r="S13" s="27">
        <f>ROUNDDOWN(S8+S9+(S11*0.5)+S12,0)</f>
        <v>7921</v>
      </c>
      <c r="T13" s="27">
        <f>T8+T9</f>
        <v>10000</v>
      </c>
      <c r="U13" s="27">
        <f>ROUNDUP(U8+U9+(U11*0.5)+U12,0)</f>
        <v>8471</v>
      </c>
      <c r="V13" s="27">
        <f>V8+V9</f>
        <v>10000</v>
      </c>
      <c r="W13" s="27">
        <f>ROUNDDOWN(W8+W9+(W11*0.5)+W12,0)</f>
        <v>7824</v>
      </c>
      <c r="X13" s="27">
        <f t="shared" si="1"/>
        <v>10200</v>
      </c>
      <c r="Y13" s="27">
        <f>ROUNDDOWN(Y8+Y9+(Y11*0.5)+Y12,0)</f>
        <v>7035</v>
      </c>
      <c r="Z13" s="27">
        <f t="shared" si="1"/>
        <v>134700</v>
      </c>
      <c r="AA13" s="81">
        <f>ROUNDDOWN(AA8+AA9+(AA11*0.5)+AA12,0)</f>
        <v>108581</v>
      </c>
    </row>
    <row r="14" spans="1:27" ht="18" customHeight="1" thickBot="1" x14ac:dyDescent="0.3">
      <c r="A14" s="32"/>
    </row>
    <row r="15" spans="1:27" ht="18" customHeight="1" thickBot="1" x14ac:dyDescent="0.3">
      <c r="B15" s="95" t="s">
        <v>0</v>
      </c>
      <c r="C15" s="92"/>
      <c r="D15" s="91" t="s">
        <v>1</v>
      </c>
      <c r="E15" s="92"/>
      <c r="F15" s="91" t="s">
        <v>2</v>
      </c>
      <c r="G15" s="92"/>
      <c r="H15" s="91" t="s">
        <v>3</v>
      </c>
      <c r="I15" s="92"/>
      <c r="J15" s="91" t="s">
        <v>4</v>
      </c>
      <c r="K15" s="92"/>
      <c r="L15" s="91" t="s">
        <v>5</v>
      </c>
      <c r="M15" s="92"/>
      <c r="N15" s="91" t="s">
        <v>13</v>
      </c>
      <c r="O15" s="92"/>
      <c r="P15" s="91" t="s">
        <v>14</v>
      </c>
      <c r="Q15" s="92"/>
      <c r="R15" s="93" t="s">
        <v>15</v>
      </c>
      <c r="S15" s="94"/>
      <c r="T15" s="93" t="s">
        <v>16</v>
      </c>
      <c r="U15" s="94"/>
      <c r="V15" s="93" t="s">
        <v>17</v>
      </c>
      <c r="W15" s="94"/>
      <c r="X15" s="93" t="s">
        <v>18</v>
      </c>
      <c r="Y15" s="98"/>
      <c r="Z15" s="96" t="s">
        <v>50</v>
      </c>
      <c r="AA15" s="97"/>
    </row>
    <row r="16" spans="1:27" ht="18" customHeight="1" x14ac:dyDescent="0.25">
      <c r="A16" s="33" t="s">
        <v>10</v>
      </c>
      <c r="B16" s="12" t="s">
        <v>6</v>
      </c>
      <c r="C16" s="34" t="s">
        <v>8</v>
      </c>
      <c r="D16" s="12" t="s">
        <v>6</v>
      </c>
      <c r="E16" s="34" t="s">
        <v>8</v>
      </c>
      <c r="F16" s="12" t="s">
        <v>6</v>
      </c>
      <c r="G16" s="34" t="s">
        <v>8</v>
      </c>
      <c r="H16" s="12" t="s">
        <v>6</v>
      </c>
      <c r="I16" s="34" t="s">
        <v>8</v>
      </c>
      <c r="J16" s="12" t="s">
        <v>6</v>
      </c>
      <c r="K16" s="34" t="s">
        <v>8</v>
      </c>
      <c r="L16" s="12" t="s">
        <v>6</v>
      </c>
      <c r="M16" s="34" t="s">
        <v>8</v>
      </c>
      <c r="N16" s="12" t="s">
        <v>6</v>
      </c>
      <c r="O16" s="34" t="s">
        <v>8</v>
      </c>
      <c r="P16" s="12" t="s">
        <v>6</v>
      </c>
      <c r="Q16" s="34" t="s">
        <v>8</v>
      </c>
      <c r="R16" s="35" t="s">
        <v>6</v>
      </c>
      <c r="S16" s="36" t="s">
        <v>8</v>
      </c>
      <c r="T16" s="35" t="s">
        <v>6</v>
      </c>
      <c r="U16" s="36" t="s">
        <v>8</v>
      </c>
      <c r="V16" s="35" t="s">
        <v>6</v>
      </c>
      <c r="W16" s="36" t="s">
        <v>8</v>
      </c>
      <c r="X16" s="35" t="s">
        <v>6</v>
      </c>
      <c r="Y16" s="37" t="s">
        <v>8</v>
      </c>
      <c r="Z16" s="38" t="s">
        <v>6</v>
      </c>
      <c r="AA16" s="39" t="s">
        <v>8</v>
      </c>
    </row>
    <row r="17" spans="1:27" ht="18" customHeight="1" x14ac:dyDescent="0.25">
      <c r="A17" s="40" t="s">
        <v>22</v>
      </c>
      <c r="B17" s="41">
        <v>700</v>
      </c>
      <c r="C17" s="42">
        <v>739</v>
      </c>
      <c r="D17" s="41">
        <v>700</v>
      </c>
      <c r="E17" s="42">
        <v>942</v>
      </c>
      <c r="F17" s="41">
        <v>700</v>
      </c>
      <c r="G17" s="42">
        <v>715</v>
      </c>
      <c r="H17" s="41">
        <v>800</v>
      </c>
      <c r="I17" s="42">
        <v>620</v>
      </c>
      <c r="J17" s="41">
        <v>800</v>
      </c>
      <c r="K17" s="42">
        <v>803</v>
      </c>
      <c r="L17" s="41">
        <v>800</v>
      </c>
      <c r="M17" s="42">
        <v>848</v>
      </c>
      <c r="N17" s="41">
        <v>800</v>
      </c>
      <c r="O17" s="42">
        <v>737</v>
      </c>
      <c r="P17" s="41">
        <v>800</v>
      </c>
      <c r="Q17" s="42">
        <v>910</v>
      </c>
      <c r="R17" s="41">
        <v>800</v>
      </c>
      <c r="S17" s="43">
        <v>789</v>
      </c>
      <c r="T17" s="41">
        <v>800</v>
      </c>
      <c r="U17" s="43">
        <v>773</v>
      </c>
      <c r="V17" s="41">
        <v>800</v>
      </c>
      <c r="W17" s="43">
        <v>819</v>
      </c>
      <c r="X17" s="41">
        <v>800</v>
      </c>
      <c r="Y17" s="44">
        <v>950</v>
      </c>
      <c r="Z17" s="20">
        <f>B17+D17+F17+H17+J17+L17+N17+P17+R17+T17+V17+X17</f>
        <v>9300</v>
      </c>
      <c r="AA17" s="21">
        <f>C17+E17+G17+I17+K17+M17+O17+Q17+S17+U17+W17+Y17</f>
        <v>9645</v>
      </c>
    </row>
    <row r="18" spans="1:27" ht="18" customHeight="1" thickBot="1" x14ac:dyDescent="0.3">
      <c r="A18" s="26" t="s">
        <v>19</v>
      </c>
      <c r="B18" s="45">
        <f t="shared" ref="B18:Z18" si="2">SUM(B17:B17)</f>
        <v>700</v>
      </c>
      <c r="C18" s="46">
        <f t="shared" si="2"/>
        <v>739</v>
      </c>
      <c r="D18" s="45">
        <f t="shared" si="2"/>
        <v>700</v>
      </c>
      <c r="E18" s="46">
        <f t="shared" si="2"/>
        <v>942</v>
      </c>
      <c r="F18" s="45">
        <f t="shared" si="2"/>
        <v>700</v>
      </c>
      <c r="G18" s="46">
        <f t="shared" si="2"/>
        <v>715</v>
      </c>
      <c r="H18" s="45">
        <f t="shared" si="2"/>
        <v>800</v>
      </c>
      <c r="I18" s="46">
        <f t="shared" si="2"/>
        <v>620</v>
      </c>
      <c r="J18" s="45">
        <f t="shared" si="2"/>
        <v>800</v>
      </c>
      <c r="K18" s="46">
        <f t="shared" si="2"/>
        <v>803</v>
      </c>
      <c r="L18" s="45">
        <f t="shared" si="2"/>
        <v>800</v>
      </c>
      <c r="M18" s="46">
        <f t="shared" si="2"/>
        <v>848</v>
      </c>
      <c r="N18" s="45">
        <f t="shared" si="2"/>
        <v>800</v>
      </c>
      <c r="O18" s="46">
        <f t="shared" si="2"/>
        <v>737</v>
      </c>
      <c r="P18" s="45">
        <f t="shared" si="2"/>
        <v>800</v>
      </c>
      <c r="Q18" s="46">
        <f t="shared" si="2"/>
        <v>910</v>
      </c>
      <c r="R18" s="27">
        <f t="shared" si="2"/>
        <v>800</v>
      </c>
      <c r="S18" s="28">
        <f t="shared" si="2"/>
        <v>789</v>
      </c>
      <c r="T18" s="27">
        <f t="shared" si="2"/>
        <v>800</v>
      </c>
      <c r="U18" s="28">
        <f t="shared" si="2"/>
        <v>773</v>
      </c>
      <c r="V18" s="27">
        <f t="shared" si="2"/>
        <v>800</v>
      </c>
      <c r="W18" s="28">
        <f>SUM(W17:W17)</f>
        <v>819</v>
      </c>
      <c r="X18" s="27">
        <f t="shared" si="2"/>
        <v>800</v>
      </c>
      <c r="Y18" s="29">
        <f t="shared" si="2"/>
        <v>950</v>
      </c>
      <c r="Z18" s="47">
        <f t="shared" si="2"/>
        <v>9300</v>
      </c>
      <c r="AA18" s="48">
        <f>SUM(AA17:AA17)</f>
        <v>9645</v>
      </c>
    </row>
    <row r="19" spans="1:27" ht="18" customHeight="1" thickBot="1" x14ac:dyDescent="0.3">
      <c r="A19" s="32"/>
      <c r="B19" s="7"/>
      <c r="C19" s="7"/>
      <c r="D19" s="49"/>
      <c r="E19" s="50"/>
      <c r="G19" s="7"/>
      <c r="H19" s="49"/>
      <c r="I19" s="50"/>
      <c r="K19" s="7"/>
      <c r="L19" s="49"/>
      <c r="M19" s="50"/>
      <c r="N19" s="4"/>
      <c r="P19" s="4"/>
      <c r="Q19" s="4"/>
      <c r="R19" s="4"/>
      <c r="T19" s="4"/>
      <c r="U19" s="4"/>
      <c r="V19" s="4"/>
      <c r="X19" s="4"/>
      <c r="Y19" s="4"/>
      <c r="Z19" s="4"/>
    </row>
    <row r="20" spans="1:27" ht="18" customHeight="1" thickBot="1" x14ac:dyDescent="0.3">
      <c r="B20" s="95" t="s">
        <v>0</v>
      </c>
      <c r="C20" s="92"/>
      <c r="D20" s="91" t="s">
        <v>1</v>
      </c>
      <c r="E20" s="92"/>
      <c r="F20" s="91" t="s">
        <v>2</v>
      </c>
      <c r="G20" s="92"/>
      <c r="H20" s="91" t="s">
        <v>3</v>
      </c>
      <c r="I20" s="92"/>
      <c r="J20" s="91" t="s">
        <v>4</v>
      </c>
      <c r="K20" s="92"/>
      <c r="L20" s="91" t="s">
        <v>5</v>
      </c>
      <c r="M20" s="92"/>
      <c r="N20" s="91" t="s">
        <v>13</v>
      </c>
      <c r="O20" s="92"/>
      <c r="P20" s="91" t="s">
        <v>14</v>
      </c>
      <c r="Q20" s="92"/>
      <c r="R20" s="93" t="s">
        <v>15</v>
      </c>
      <c r="S20" s="94"/>
      <c r="T20" s="93" t="s">
        <v>16</v>
      </c>
      <c r="U20" s="94"/>
      <c r="V20" s="93" t="s">
        <v>17</v>
      </c>
      <c r="W20" s="94"/>
      <c r="X20" s="93" t="s">
        <v>18</v>
      </c>
      <c r="Y20" s="98"/>
      <c r="Z20" s="96" t="s">
        <v>50</v>
      </c>
      <c r="AA20" s="97"/>
    </row>
    <row r="21" spans="1:27" ht="18" customHeight="1" x14ac:dyDescent="0.25">
      <c r="A21" s="33" t="s">
        <v>11</v>
      </c>
      <c r="B21" s="51" t="s">
        <v>6</v>
      </c>
      <c r="C21" s="52" t="s">
        <v>8</v>
      </c>
      <c r="D21" s="51" t="s">
        <v>6</v>
      </c>
      <c r="E21" s="52" t="s">
        <v>8</v>
      </c>
      <c r="F21" s="51" t="s">
        <v>6</v>
      </c>
      <c r="G21" s="52" t="s">
        <v>8</v>
      </c>
      <c r="H21" s="51" t="s">
        <v>6</v>
      </c>
      <c r="I21" s="52" t="s">
        <v>8</v>
      </c>
      <c r="J21" s="51" t="s">
        <v>6</v>
      </c>
      <c r="K21" s="52" t="s">
        <v>8</v>
      </c>
      <c r="L21" s="53" t="s">
        <v>6</v>
      </c>
      <c r="M21" s="52" t="s">
        <v>8</v>
      </c>
      <c r="N21" s="54" t="s">
        <v>6</v>
      </c>
      <c r="O21" s="55" t="s">
        <v>8</v>
      </c>
      <c r="P21" s="56" t="s">
        <v>6</v>
      </c>
      <c r="Q21" s="52" t="s">
        <v>8</v>
      </c>
      <c r="R21" s="51" t="s">
        <v>6</v>
      </c>
      <c r="S21" s="52" t="s">
        <v>8</v>
      </c>
      <c r="T21" s="51" t="s">
        <v>6</v>
      </c>
      <c r="U21" s="52" t="s">
        <v>8</v>
      </c>
      <c r="V21" s="51" t="s">
        <v>6</v>
      </c>
      <c r="W21" s="52" t="s">
        <v>8</v>
      </c>
      <c r="X21" s="51" t="s">
        <v>6</v>
      </c>
      <c r="Y21" s="57" t="s">
        <v>8</v>
      </c>
      <c r="Z21" s="53" t="s">
        <v>6</v>
      </c>
      <c r="AA21" s="58" t="s">
        <v>8</v>
      </c>
    </row>
    <row r="22" spans="1:27" ht="18" customHeight="1" x14ac:dyDescent="0.25">
      <c r="A22" s="17" t="s">
        <v>12</v>
      </c>
      <c r="B22" s="3">
        <v>200</v>
      </c>
      <c r="C22" s="59">
        <v>231</v>
      </c>
      <c r="D22" s="3">
        <v>200</v>
      </c>
      <c r="E22" s="59">
        <v>245</v>
      </c>
      <c r="F22" s="3">
        <v>200</v>
      </c>
      <c r="G22" s="59">
        <v>260</v>
      </c>
      <c r="H22" s="3">
        <v>250</v>
      </c>
      <c r="I22" s="59">
        <v>161</v>
      </c>
      <c r="J22" s="3">
        <v>250</v>
      </c>
      <c r="K22" s="59">
        <v>229</v>
      </c>
      <c r="L22" s="60">
        <v>250</v>
      </c>
      <c r="M22" s="59">
        <v>187</v>
      </c>
      <c r="N22" s="20">
        <v>250</v>
      </c>
      <c r="O22" s="61">
        <v>280</v>
      </c>
      <c r="P22" s="18">
        <v>250</v>
      </c>
      <c r="Q22" s="59">
        <v>451</v>
      </c>
      <c r="R22" s="3">
        <v>250</v>
      </c>
      <c r="S22" s="59">
        <v>276</v>
      </c>
      <c r="T22" s="3">
        <v>250</v>
      </c>
      <c r="U22" s="59">
        <v>236</v>
      </c>
      <c r="V22" s="3">
        <v>250</v>
      </c>
      <c r="W22" s="59">
        <v>213</v>
      </c>
      <c r="X22" s="3">
        <v>250</v>
      </c>
      <c r="Y22" s="62">
        <v>271</v>
      </c>
      <c r="Z22" s="60">
        <f>B22+D22+F22+H22+J22+L22+N22+P22+R22+T22+V22+X22</f>
        <v>2850</v>
      </c>
      <c r="AA22" s="21">
        <f>C22+E22+G22+I22+K22+M22+O22+Q22+S22+U22+W22+Y22</f>
        <v>3040</v>
      </c>
    </row>
    <row r="23" spans="1:27" ht="18" customHeight="1" thickBot="1" x14ac:dyDescent="0.3">
      <c r="A23" s="26" t="s">
        <v>19</v>
      </c>
      <c r="B23" s="27">
        <f t="shared" ref="B23:AA23" si="3">SUM(B22:B22)</f>
        <v>200</v>
      </c>
      <c r="C23" s="28">
        <f t="shared" si="3"/>
        <v>231</v>
      </c>
      <c r="D23" s="27">
        <f t="shared" si="3"/>
        <v>200</v>
      </c>
      <c r="E23" s="28">
        <f t="shared" si="3"/>
        <v>245</v>
      </c>
      <c r="F23" s="27">
        <f t="shared" si="3"/>
        <v>200</v>
      </c>
      <c r="G23" s="28">
        <f t="shared" si="3"/>
        <v>260</v>
      </c>
      <c r="H23" s="27">
        <f t="shared" si="3"/>
        <v>250</v>
      </c>
      <c r="I23" s="28">
        <f t="shared" si="3"/>
        <v>161</v>
      </c>
      <c r="J23" s="27">
        <f t="shared" si="3"/>
        <v>250</v>
      </c>
      <c r="K23" s="28">
        <f t="shared" si="3"/>
        <v>229</v>
      </c>
      <c r="L23" s="47">
        <f t="shared" si="3"/>
        <v>250</v>
      </c>
      <c r="M23" s="63">
        <f t="shared" si="3"/>
        <v>187</v>
      </c>
      <c r="N23" s="27">
        <f t="shared" si="3"/>
        <v>250</v>
      </c>
      <c r="O23" s="28">
        <f t="shared" si="3"/>
        <v>280</v>
      </c>
      <c r="P23" s="27">
        <f t="shared" si="3"/>
        <v>250</v>
      </c>
      <c r="Q23" s="28">
        <f t="shared" si="3"/>
        <v>451</v>
      </c>
      <c r="R23" s="27">
        <f t="shared" si="3"/>
        <v>250</v>
      </c>
      <c r="S23" s="28">
        <f t="shared" si="3"/>
        <v>276</v>
      </c>
      <c r="T23" s="27">
        <f t="shared" si="3"/>
        <v>250</v>
      </c>
      <c r="U23" s="28">
        <f t="shared" si="3"/>
        <v>236</v>
      </c>
      <c r="V23" s="27">
        <f t="shared" si="3"/>
        <v>250</v>
      </c>
      <c r="W23" s="28">
        <f t="shared" si="3"/>
        <v>213</v>
      </c>
      <c r="X23" s="27">
        <f t="shared" si="3"/>
        <v>250</v>
      </c>
      <c r="Y23" s="29">
        <f t="shared" si="3"/>
        <v>271</v>
      </c>
      <c r="Z23" s="47">
        <f>SUM(Z22:Z22)</f>
        <v>2850</v>
      </c>
      <c r="AA23" s="48">
        <f t="shared" si="3"/>
        <v>3040</v>
      </c>
    </row>
    <row r="24" spans="1:27" ht="18" customHeight="1" thickBot="1" x14ac:dyDescent="0.3">
      <c r="A24" s="99" t="s">
        <v>40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</row>
    <row r="25" spans="1:27" ht="18" customHeight="1" thickBot="1" x14ac:dyDescent="0.3">
      <c r="B25" s="95" t="s">
        <v>0</v>
      </c>
      <c r="C25" s="92"/>
      <c r="D25" s="91" t="s">
        <v>1</v>
      </c>
      <c r="E25" s="92"/>
      <c r="F25" s="91" t="s">
        <v>2</v>
      </c>
      <c r="G25" s="92"/>
      <c r="H25" s="91" t="s">
        <v>3</v>
      </c>
      <c r="I25" s="92"/>
      <c r="J25" s="91" t="s">
        <v>4</v>
      </c>
      <c r="K25" s="92"/>
      <c r="L25" s="91" t="s">
        <v>5</v>
      </c>
      <c r="M25" s="92"/>
      <c r="N25" s="91" t="s">
        <v>13</v>
      </c>
      <c r="O25" s="92"/>
      <c r="P25" s="91" t="s">
        <v>14</v>
      </c>
      <c r="Q25" s="92"/>
      <c r="R25" s="93" t="s">
        <v>15</v>
      </c>
      <c r="S25" s="94"/>
      <c r="T25" s="93" t="s">
        <v>16</v>
      </c>
      <c r="U25" s="94"/>
      <c r="V25" s="93" t="s">
        <v>17</v>
      </c>
      <c r="W25" s="94"/>
      <c r="X25" s="93" t="s">
        <v>18</v>
      </c>
      <c r="Y25" s="98"/>
      <c r="Z25" s="100" t="s">
        <v>50</v>
      </c>
      <c r="AA25" s="101"/>
    </row>
    <row r="26" spans="1:27" ht="18" customHeight="1" x14ac:dyDescent="0.25">
      <c r="A26" s="33" t="s">
        <v>39</v>
      </c>
      <c r="B26" s="51" t="s">
        <v>6</v>
      </c>
      <c r="C26" s="52" t="s">
        <v>8</v>
      </c>
      <c r="D26" s="51" t="s">
        <v>6</v>
      </c>
      <c r="E26" s="52" t="s">
        <v>8</v>
      </c>
      <c r="F26" s="51" t="s">
        <v>6</v>
      </c>
      <c r="G26" s="52" t="s">
        <v>8</v>
      </c>
      <c r="H26" s="51" t="s">
        <v>6</v>
      </c>
      <c r="I26" s="52" t="s">
        <v>8</v>
      </c>
      <c r="J26" s="51" t="s">
        <v>6</v>
      </c>
      <c r="K26" s="52" t="s">
        <v>8</v>
      </c>
      <c r="L26" s="51" t="s">
        <v>6</v>
      </c>
      <c r="M26" s="52" t="s">
        <v>8</v>
      </c>
      <c r="N26" s="51" t="s">
        <v>6</v>
      </c>
      <c r="O26" s="52" t="s">
        <v>8</v>
      </c>
      <c r="P26" s="51" t="s">
        <v>6</v>
      </c>
      <c r="Q26" s="52" t="s">
        <v>8</v>
      </c>
      <c r="R26" s="51" t="s">
        <v>6</v>
      </c>
      <c r="S26" s="52" t="s">
        <v>8</v>
      </c>
      <c r="T26" s="51" t="s">
        <v>6</v>
      </c>
      <c r="U26" s="52" t="s">
        <v>8</v>
      </c>
      <c r="V26" s="51" t="s">
        <v>6</v>
      </c>
      <c r="W26" s="52" t="s">
        <v>8</v>
      </c>
      <c r="X26" s="51" t="s">
        <v>6</v>
      </c>
      <c r="Y26" s="57" t="s">
        <v>8</v>
      </c>
      <c r="Z26" s="64" t="s">
        <v>6</v>
      </c>
      <c r="AA26" s="65" t="s">
        <v>8</v>
      </c>
    </row>
    <row r="27" spans="1:27" ht="18" customHeight="1" x14ac:dyDescent="0.25">
      <c r="A27" s="66" t="s">
        <v>23</v>
      </c>
      <c r="B27" s="3">
        <v>2</v>
      </c>
      <c r="C27" s="59">
        <v>2</v>
      </c>
      <c r="D27" s="3">
        <v>2</v>
      </c>
      <c r="E27" s="59">
        <v>2</v>
      </c>
      <c r="F27" s="3">
        <v>1</v>
      </c>
      <c r="G27" s="59">
        <v>1</v>
      </c>
      <c r="H27" s="3">
        <v>1</v>
      </c>
      <c r="I27" s="59">
        <v>0</v>
      </c>
      <c r="J27" s="3">
        <v>1</v>
      </c>
      <c r="K27" s="59">
        <v>0</v>
      </c>
      <c r="L27" s="3">
        <v>1</v>
      </c>
      <c r="M27" s="59">
        <v>0</v>
      </c>
      <c r="N27" s="3">
        <v>1</v>
      </c>
      <c r="O27" s="59">
        <v>0</v>
      </c>
      <c r="P27" s="3">
        <v>1</v>
      </c>
      <c r="Q27" s="59">
        <v>0</v>
      </c>
      <c r="R27" s="3">
        <v>1</v>
      </c>
      <c r="S27" s="59">
        <v>0</v>
      </c>
      <c r="T27" s="3">
        <v>1</v>
      </c>
      <c r="U27" s="59">
        <v>0</v>
      </c>
      <c r="V27" s="3">
        <v>1</v>
      </c>
      <c r="W27" s="59">
        <v>0</v>
      </c>
      <c r="X27" s="3">
        <v>1</v>
      </c>
      <c r="Y27" s="62">
        <v>0</v>
      </c>
      <c r="Z27" s="20">
        <f>B27+D27+F27+H27+J27+L27+N27+P27+R27+T27+V27+X27</f>
        <v>14</v>
      </c>
      <c r="AA27" s="21">
        <f t="shared" ref="AA27:AA51" si="4">C27+E27+G27+I27+K27+M27+O27+Q27+S27+U27+W27+Y27</f>
        <v>5</v>
      </c>
    </row>
    <row r="28" spans="1:27" ht="18" customHeight="1" x14ac:dyDescent="0.25">
      <c r="A28" s="66" t="s">
        <v>24</v>
      </c>
      <c r="B28" s="3">
        <v>1</v>
      </c>
      <c r="C28" s="59">
        <v>1</v>
      </c>
      <c r="D28" s="3">
        <v>1</v>
      </c>
      <c r="E28" s="59">
        <v>1</v>
      </c>
      <c r="F28" s="3">
        <v>1</v>
      </c>
      <c r="G28" s="59">
        <v>1</v>
      </c>
      <c r="H28" s="3">
        <v>1</v>
      </c>
      <c r="I28" s="59">
        <v>0</v>
      </c>
      <c r="J28" s="3">
        <v>1</v>
      </c>
      <c r="K28" s="59">
        <v>0</v>
      </c>
      <c r="L28" s="3">
        <v>1</v>
      </c>
      <c r="M28" s="59">
        <v>0</v>
      </c>
      <c r="N28" s="3">
        <v>1</v>
      </c>
      <c r="O28" s="59">
        <v>0</v>
      </c>
      <c r="P28" s="3">
        <v>1</v>
      </c>
      <c r="Q28" s="59">
        <v>0</v>
      </c>
      <c r="R28" s="3">
        <v>1</v>
      </c>
      <c r="S28" s="59">
        <v>0</v>
      </c>
      <c r="T28" s="3">
        <v>1</v>
      </c>
      <c r="U28" s="59">
        <v>0</v>
      </c>
      <c r="V28" s="3">
        <v>1</v>
      </c>
      <c r="W28" s="59">
        <v>0</v>
      </c>
      <c r="X28" s="3">
        <v>1</v>
      </c>
      <c r="Y28" s="62">
        <v>0</v>
      </c>
      <c r="Z28" s="20">
        <f t="shared" ref="Z28:Z51" si="5">B28+D28+F28+H28+J28+L28+N28+P28+R28+T28+V28+X28</f>
        <v>12</v>
      </c>
      <c r="AA28" s="21">
        <f t="shared" si="4"/>
        <v>3</v>
      </c>
    </row>
    <row r="29" spans="1:27" ht="18" customHeight="1" x14ac:dyDescent="0.25">
      <c r="A29" s="66" t="s">
        <v>46</v>
      </c>
      <c r="B29" s="3">
        <v>2</v>
      </c>
      <c r="C29" s="59">
        <v>2</v>
      </c>
      <c r="D29" s="3">
        <v>2</v>
      </c>
      <c r="E29" s="59">
        <v>2</v>
      </c>
      <c r="F29" s="3">
        <v>1</v>
      </c>
      <c r="G29" s="59">
        <v>1</v>
      </c>
      <c r="H29" s="3">
        <v>1</v>
      </c>
      <c r="I29" s="59">
        <v>0</v>
      </c>
      <c r="J29" s="3">
        <v>1</v>
      </c>
      <c r="K29" s="59">
        <v>0</v>
      </c>
      <c r="L29" s="3">
        <v>1</v>
      </c>
      <c r="M29" s="59">
        <v>0</v>
      </c>
      <c r="N29" s="3">
        <v>1</v>
      </c>
      <c r="O29" s="59">
        <v>0</v>
      </c>
      <c r="P29" s="3">
        <v>1</v>
      </c>
      <c r="Q29" s="59">
        <v>0</v>
      </c>
      <c r="R29" s="3">
        <v>1</v>
      </c>
      <c r="S29" s="59">
        <v>0</v>
      </c>
      <c r="T29" s="3">
        <v>1</v>
      </c>
      <c r="U29" s="59">
        <v>0</v>
      </c>
      <c r="V29" s="3">
        <v>1</v>
      </c>
      <c r="W29" s="59">
        <v>0</v>
      </c>
      <c r="X29" s="3">
        <v>1</v>
      </c>
      <c r="Y29" s="62">
        <v>0</v>
      </c>
      <c r="Z29" s="20">
        <f t="shared" si="5"/>
        <v>14</v>
      </c>
      <c r="AA29" s="21">
        <f t="shared" si="4"/>
        <v>5</v>
      </c>
    </row>
    <row r="30" spans="1:27" ht="18" customHeight="1" x14ac:dyDescent="0.25">
      <c r="A30" s="66" t="s">
        <v>25</v>
      </c>
      <c r="B30" s="3">
        <v>21</v>
      </c>
      <c r="C30" s="59">
        <v>21</v>
      </c>
      <c r="D30" s="3">
        <v>19</v>
      </c>
      <c r="E30" s="59">
        <v>19</v>
      </c>
      <c r="F30" s="3">
        <v>20</v>
      </c>
      <c r="G30" s="59">
        <v>28</v>
      </c>
      <c r="H30" s="3">
        <v>20</v>
      </c>
      <c r="I30" s="59">
        <v>29</v>
      </c>
      <c r="J30" s="3">
        <v>20</v>
      </c>
      <c r="K30" s="59">
        <v>36</v>
      </c>
      <c r="L30" s="3">
        <v>20</v>
      </c>
      <c r="M30" s="59">
        <v>32</v>
      </c>
      <c r="N30" s="3">
        <v>20</v>
      </c>
      <c r="O30" s="59">
        <v>23</v>
      </c>
      <c r="P30" s="3">
        <v>20</v>
      </c>
      <c r="Q30" s="59">
        <v>16</v>
      </c>
      <c r="R30" s="3">
        <v>20</v>
      </c>
      <c r="S30" s="59">
        <v>26</v>
      </c>
      <c r="T30" s="3">
        <v>20</v>
      </c>
      <c r="U30" s="59">
        <v>16</v>
      </c>
      <c r="V30" s="3">
        <v>20</v>
      </c>
      <c r="W30" s="59">
        <v>22</v>
      </c>
      <c r="X30" s="3">
        <v>20</v>
      </c>
      <c r="Y30" s="62">
        <v>12</v>
      </c>
      <c r="Z30" s="20">
        <f t="shared" si="5"/>
        <v>240</v>
      </c>
      <c r="AA30" s="21">
        <f t="shared" si="4"/>
        <v>280</v>
      </c>
    </row>
    <row r="31" spans="1:27" ht="18" customHeight="1" x14ac:dyDescent="0.25">
      <c r="A31" s="66" t="s">
        <v>26</v>
      </c>
      <c r="B31" s="3">
        <v>0</v>
      </c>
      <c r="C31" s="59">
        <v>0</v>
      </c>
      <c r="D31" s="3">
        <v>10</v>
      </c>
      <c r="E31" s="59">
        <v>11</v>
      </c>
      <c r="F31" s="3">
        <v>8</v>
      </c>
      <c r="G31" s="59">
        <v>8</v>
      </c>
      <c r="H31" s="3">
        <v>10</v>
      </c>
      <c r="I31" s="59">
        <v>7</v>
      </c>
      <c r="J31" s="3">
        <v>10</v>
      </c>
      <c r="K31" s="59">
        <v>16</v>
      </c>
      <c r="L31" s="3">
        <v>10</v>
      </c>
      <c r="M31" s="59">
        <v>13</v>
      </c>
      <c r="N31" s="3">
        <v>10</v>
      </c>
      <c r="O31" s="59">
        <v>10</v>
      </c>
      <c r="P31" s="3">
        <v>10</v>
      </c>
      <c r="Q31" s="59">
        <v>24</v>
      </c>
      <c r="R31" s="3">
        <v>10</v>
      </c>
      <c r="S31" s="59">
        <v>35</v>
      </c>
      <c r="T31" s="3">
        <v>10</v>
      </c>
      <c r="U31" s="59">
        <v>4</v>
      </c>
      <c r="V31" s="3">
        <v>10</v>
      </c>
      <c r="W31" s="59">
        <v>53</v>
      </c>
      <c r="X31" s="3">
        <v>10</v>
      </c>
      <c r="Y31" s="62">
        <v>30</v>
      </c>
      <c r="Z31" s="20">
        <f t="shared" si="5"/>
        <v>108</v>
      </c>
      <c r="AA31" s="21">
        <f t="shared" si="4"/>
        <v>211</v>
      </c>
    </row>
    <row r="32" spans="1:27" ht="18" customHeight="1" x14ac:dyDescent="0.25">
      <c r="A32" s="66" t="s">
        <v>42</v>
      </c>
      <c r="B32" s="3">
        <v>21</v>
      </c>
      <c r="C32" s="59">
        <v>21</v>
      </c>
      <c r="D32" s="3">
        <v>15</v>
      </c>
      <c r="E32" s="59">
        <v>26</v>
      </c>
      <c r="F32" s="3">
        <v>15</v>
      </c>
      <c r="G32" s="59">
        <v>27</v>
      </c>
      <c r="H32" s="3">
        <v>30</v>
      </c>
      <c r="I32" s="59">
        <v>16</v>
      </c>
      <c r="J32" s="3">
        <v>30</v>
      </c>
      <c r="K32" s="59">
        <v>25</v>
      </c>
      <c r="L32" s="3">
        <v>30</v>
      </c>
      <c r="M32" s="59">
        <v>3</v>
      </c>
      <c r="N32" s="3">
        <v>30</v>
      </c>
      <c r="O32" s="59">
        <v>13</v>
      </c>
      <c r="P32" s="3">
        <v>30</v>
      </c>
      <c r="Q32" s="59">
        <v>31</v>
      </c>
      <c r="R32" s="3">
        <v>30</v>
      </c>
      <c r="S32" s="59">
        <v>20</v>
      </c>
      <c r="T32" s="3">
        <v>30</v>
      </c>
      <c r="U32" s="59">
        <v>13</v>
      </c>
      <c r="V32" s="3">
        <v>30</v>
      </c>
      <c r="W32" s="59">
        <v>13</v>
      </c>
      <c r="X32" s="3">
        <v>30</v>
      </c>
      <c r="Y32" s="62">
        <v>9</v>
      </c>
      <c r="Z32" s="20">
        <f t="shared" si="5"/>
        <v>321</v>
      </c>
      <c r="AA32" s="21">
        <f t="shared" si="4"/>
        <v>217</v>
      </c>
    </row>
    <row r="33" spans="1:27" ht="18" customHeight="1" x14ac:dyDescent="0.25">
      <c r="A33" s="66" t="s">
        <v>27</v>
      </c>
      <c r="B33" s="3">
        <v>103</v>
      </c>
      <c r="C33" s="59">
        <v>103</v>
      </c>
      <c r="D33" s="3">
        <v>110</v>
      </c>
      <c r="E33" s="59">
        <v>120</v>
      </c>
      <c r="F33" s="3">
        <v>100</v>
      </c>
      <c r="G33" s="59">
        <v>122</v>
      </c>
      <c r="H33" s="3">
        <v>100</v>
      </c>
      <c r="I33" s="59">
        <v>109</v>
      </c>
      <c r="J33" s="3">
        <v>100</v>
      </c>
      <c r="K33" s="59">
        <v>114</v>
      </c>
      <c r="L33" s="3">
        <v>100</v>
      </c>
      <c r="M33" s="59">
        <v>105</v>
      </c>
      <c r="N33" s="3">
        <v>100</v>
      </c>
      <c r="O33" s="59">
        <v>102</v>
      </c>
      <c r="P33" s="3">
        <v>100</v>
      </c>
      <c r="Q33" s="59">
        <v>107</v>
      </c>
      <c r="R33" s="3">
        <v>100</v>
      </c>
      <c r="S33" s="59">
        <v>102</v>
      </c>
      <c r="T33" s="3">
        <v>100</v>
      </c>
      <c r="U33" s="59">
        <v>109</v>
      </c>
      <c r="V33" s="3">
        <v>100</v>
      </c>
      <c r="W33" s="59">
        <v>107</v>
      </c>
      <c r="X33" s="3">
        <v>100</v>
      </c>
      <c r="Y33" s="62">
        <v>106</v>
      </c>
      <c r="Z33" s="20">
        <f t="shared" si="5"/>
        <v>1213</v>
      </c>
      <c r="AA33" s="21">
        <f t="shared" si="4"/>
        <v>1306</v>
      </c>
    </row>
    <row r="34" spans="1:27" ht="18" customHeight="1" x14ac:dyDescent="0.25">
      <c r="A34" s="66" t="s">
        <v>28</v>
      </c>
      <c r="B34" s="3">
        <v>240</v>
      </c>
      <c r="C34" s="59">
        <v>240</v>
      </c>
      <c r="D34" s="3">
        <v>171</v>
      </c>
      <c r="E34" s="59">
        <v>171</v>
      </c>
      <c r="F34" s="3">
        <v>199</v>
      </c>
      <c r="G34" s="59">
        <v>221</v>
      </c>
      <c r="H34" s="3">
        <v>250</v>
      </c>
      <c r="I34" s="59">
        <v>292</v>
      </c>
      <c r="J34" s="3">
        <v>250</v>
      </c>
      <c r="K34" s="59">
        <v>165</v>
      </c>
      <c r="L34" s="3">
        <v>250</v>
      </c>
      <c r="M34" s="59">
        <v>246</v>
      </c>
      <c r="N34" s="3">
        <v>250</v>
      </c>
      <c r="O34" s="59">
        <v>252</v>
      </c>
      <c r="P34" s="3">
        <v>250</v>
      </c>
      <c r="Q34" s="59">
        <v>248</v>
      </c>
      <c r="R34" s="3">
        <v>250</v>
      </c>
      <c r="S34" s="59">
        <v>240</v>
      </c>
      <c r="T34" s="3">
        <v>250</v>
      </c>
      <c r="U34" s="59">
        <v>234</v>
      </c>
      <c r="V34" s="3">
        <v>250</v>
      </c>
      <c r="W34" s="59">
        <v>256</v>
      </c>
      <c r="X34" s="3">
        <v>250</v>
      </c>
      <c r="Y34" s="62">
        <v>250</v>
      </c>
      <c r="Z34" s="20">
        <f t="shared" si="5"/>
        <v>2860</v>
      </c>
      <c r="AA34" s="21">
        <f t="shared" si="4"/>
        <v>2815</v>
      </c>
    </row>
    <row r="35" spans="1:27" ht="18" customHeight="1" x14ac:dyDescent="0.25">
      <c r="A35" s="66" t="s">
        <v>29</v>
      </c>
      <c r="B35" s="3">
        <v>0</v>
      </c>
      <c r="C35" s="59">
        <v>0</v>
      </c>
      <c r="D35" s="3">
        <v>0</v>
      </c>
      <c r="E35" s="59">
        <v>0</v>
      </c>
      <c r="F35" s="3">
        <v>20</v>
      </c>
      <c r="G35" s="59">
        <v>21</v>
      </c>
      <c r="H35" s="3">
        <v>20</v>
      </c>
      <c r="I35" s="59">
        <v>11</v>
      </c>
      <c r="J35" s="3">
        <v>20</v>
      </c>
      <c r="K35" s="59">
        <v>24</v>
      </c>
      <c r="L35" s="3">
        <v>20</v>
      </c>
      <c r="M35" s="59">
        <v>23</v>
      </c>
      <c r="N35" s="3">
        <v>20</v>
      </c>
      <c r="O35" s="59">
        <v>30</v>
      </c>
      <c r="P35" s="3">
        <v>20</v>
      </c>
      <c r="Q35" s="59">
        <v>29</v>
      </c>
      <c r="R35" s="3">
        <v>20</v>
      </c>
      <c r="S35" s="59">
        <v>22</v>
      </c>
      <c r="T35" s="3">
        <v>20</v>
      </c>
      <c r="U35" s="59">
        <v>23</v>
      </c>
      <c r="V35" s="3">
        <v>20</v>
      </c>
      <c r="W35" s="59">
        <v>26</v>
      </c>
      <c r="X35" s="3">
        <v>20</v>
      </c>
      <c r="Y35" s="62">
        <v>25</v>
      </c>
      <c r="Z35" s="20">
        <f t="shared" si="5"/>
        <v>200</v>
      </c>
      <c r="AA35" s="21">
        <f t="shared" si="4"/>
        <v>234</v>
      </c>
    </row>
    <row r="36" spans="1:27" ht="18" customHeight="1" x14ac:dyDescent="0.25">
      <c r="A36" s="66" t="s">
        <v>47</v>
      </c>
      <c r="B36" s="3">
        <v>0</v>
      </c>
      <c r="C36" s="59">
        <v>0</v>
      </c>
      <c r="D36" s="3">
        <v>0</v>
      </c>
      <c r="E36" s="59">
        <v>0</v>
      </c>
      <c r="F36" s="3">
        <v>50</v>
      </c>
      <c r="G36" s="59">
        <v>72</v>
      </c>
      <c r="H36" s="3">
        <v>80</v>
      </c>
      <c r="I36" s="59">
        <v>76</v>
      </c>
      <c r="J36" s="3">
        <v>80</v>
      </c>
      <c r="K36" s="59">
        <v>87</v>
      </c>
      <c r="L36" s="3">
        <v>80</v>
      </c>
      <c r="M36" s="59">
        <v>72</v>
      </c>
      <c r="N36" s="3">
        <v>80</v>
      </c>
      <c r="O36" s="59">
        <v>82</v>
      </c>
      <c r="P36" s="3">
        <v>80</v>
      </c>
      <c r="Q36" s="59">
        <v>74</v>
      </c>
      <c r="R36" s="3">
        <v>80</v>
      </c>
      <c r="S36" s="59">
        <v>72</v>
      </c>
      <c r="T36" s="3">
        <v>80</v>
      </c>
      <c r="U36" s="59">
        <v>66</v>
      </c>
      <c r="V36" s="3">
        <v>80</v>
      </c>
      <c r="W36" s="59">
        <v>70</v>
      </c>
      <c r="X36" s="3">
        <v>80</v>
      </c>
      <c r="Y36" s="62">
        <v>66</v>
      </c>
      <c r="Z36" s="20">
        <f t="shared" si="5"/>
        <v>770</v>
      </c>
      <c r="AA36" s="21">
        <f t="shared" si="4"/>
        <v>737</v>
      </c>
    </row>
    <row r="37" spans="1:27" ht="18" customHeight="1" x14ac:dyDescent="0.25">
      <c r="A37" s="66" t="s">
        <v>30</v>
      </c>
      <c r="B37" s="3">
        <v>149</v>
      </c>
      <c r="C37" s="59">
        <v>149</v>
      </c>
      <c r="D37" s="3">
        <v>142</v>
      </c>
      <c r="E37" s="59">
        <v>142</v>
      </c>
      <c r="F37" s="3">
        <v>180</v>
      </c>
      <c r="G37" s="59">
        <v>183</v>
      </c>
      <c r="H37" s="3">
        <v>180</v>
      </c>
      <c r="I37" s="59">
        <v>166</v>
      </c>
      <c r="J37" s="3">
        <v>180</v>
      </c>
      <c r="K37" s="59">
        <v>200</v>
      </c>
      <c r="L37" s="3">
        <v>180</v>
      </c>
      <c r="M37" s="59">
        <v>182</v>
      </c>
      <c r="N37" s="3">
        <v>180</v>
      </c>
      <c r="O37" s="59">
        <v>182</v>
      </c>
      <c r="P37" s="3">
        <v>180</v>
      </c>
      <c r="Q37" s="59">
        <v>126</v>
      </c>
      <c r="R37" s="3">
        <v>180</v>
      </c>
      <c r="S37" s="59">
        <v>128</v>
      </c>
      <c r="T37" s="3">
        <v>180</v>
      </c>
      <c r="U37" s="59">
        <v>189</v>
      </c>
      <c r="V37" s="3">
        <v>180</v>
      </c>
      <c r="W37" s="59">
        <v>189</v>
      </c>
      <c r="X37" s="3">
        <v>180</v>
      </c>
      <c r="Y37" s="62">
        <v>130</v>
      </c>
      <c r="Z37" s="20">
        <f t="shared" si="5"/>
        <v>2091</v>
      </c>
      <c r="AA37" s="21">
        <f t="shared" si="4"/>
        <v>1966</v>
      </c>
    </row>
    <row r="38" spans="1:27" ht="18" customHeight="1" x14ac:dyDescent="0.25">
      <c r="A38" s="66" t="s">
        <v>55</v>
      </c>
      <c r="B38" s="3">
        <v>0</v>
      </c>
      <c r="C38" s="59">
        <v>0</v>
      </c>
      <c r="D38" s="3">
        <v>0</v>
      </c>
      <c r="E38" s="59">
        <v>0</v>
      </c>
      <c r="F38" s="3">
        <v>0</v>
      </c>
      <c r="G38" s="59">
        <v>0</v>
      </c>
      <c r="H38" s="3">
        <v>50</v>
      </c>
      <c r="I38" s="59">
        <v>0</v>
      </c>
      <c r="J38" s="3">
        <v>50</v>
      </c>
      <c r="K38" s="59">
        <v>0</v>
      </c>
      <c r="L38" s="3">
        <v>50</v>
      </c>
      <c r="M38" s="59">
        <v>0</v>
      </c>
      <c r="N38" s="3">
        <v>50</v>
      </c>
      <c r="O38" s="59">
        <v>0</v>
      </c>
      <c r="P38" s="3">
        <v>50</v>
      </c>
      <c r="Q38" s="59">
        <v>0</v>
      </c>
      <c r="R38" s="3">
        <v>50</v>
      </c>
      <c r="S38" s="59">
        <v>0</v>
      </c>
      <c r="T38" s="3">
        <v>50</v>
      </c>
      <c r="U38" s="59">
        <v>0</v>
      </c>
      <c r="V38" s="3">
        <v>50</v>
      </c>
      <c r="W38" s="59">
        <v>0</v>
      </c>
      <c r="X38" s="3">
        <v>50</v>
      </c>
      <c r="Y38" s="62">
        <v>0</v>
      </c>
      <c r="Z38" s="20">
        <f t="shared" si="5"/>
        <v>450</v>
      </c>
      <c r="AA38" s="21">
        <f t="shared" si="4"/>
        <v>0</v>
      </c>
    </row>
    <row r="39" spans="1:27" ht="18" customHeight="1" x14ac:dyDescent="0.25">
      <c r="A39" s="66" t="s">
        <v>43</v>
      </c>
      <c r="B39" s="3">
        <v>23</v>
      </c>
      <c r="C39" s="59">
        <v>23</v>
      </c>
      <c r="D39" s="3">
        <v>24</v>
      </c>
      <c r="E39" s="59">
        <v>24</v>
      </c>
      <c r="F39" s="3">
        <v>35</v>
      </c>
      <c r="G39" s="59">
        <v>35</v>
      </c>
      <c r="H39" s="3">
        <v>60</v>
      </c>
      <c r="I39" s="59">
        <v>24</v>
      </c>
      <c r="J39" s="3">
        <v>60</v>
      </c>
      <c r="K39" s="59">
        <v>14</v>
      </c>
      <c r="L39" s="3">
        <v>60</v>
      </c>
      <c r="M39" s="59">
        <v>30</v>
      </c>
      <c r="N39" s="3">
        <v>60</v>
      </c>
      <c r="O39" s="59">
        <v>32</v>
      </c>
      <c r="P39" s="3">
        <v>60</v>
      </c>
      <c r="Q39" s="59">
        <v>37</v>
      </c>
      <c r="R39" s="3">
        <v>60</v>
      </c>
      <c r="S39" s="59">
        <v>24</v>
      </c>
      <c r="T39" s="3">
        <v>60</v>
      </c>
      <c r="U39" s="59">
        <v>29</v>
      </c>
      <c r="V39" s="3">
        <v>60</v>
      </c>
      <c r="W39" s="59">
        <v>23</v>
      </c>
      <c r="X39" s="3">
        <v>60</v>
      </c>
      <c r="Y39" s="62">
        <v>21</v>
      </c>
      <c r="Z39" s="20">
        <f t="shared" si="5"/>
        <v>622</v>
      </c>
      <c r="AA39" s="21">
        <f t="shared" si="4"/>
        <v>316</v>
      </c>
    </row>
    <row r="40" spans="1:27" ht="18" customHeight="1" x14ac:dyDescent="0.25">
      <c r="A40" s="66" t="s">
        <v>31</v>
      </c>
      <c r="B40" s="3">
        <v>39</v>
      </c>
      <c r="C40" s="59">
        <v>32</v>
      </c>
      <c r="D40" s="3">
        <v>27</v>
      </c>
      <c r="E40" s="59">
        <v>27</v>
      </c>
      <c r="F40" s="3">
        <v>28</v>
      </c>
      <c r="G40" s="59">
        <v>28</v>
      </c>
      <c r="H40" s="3">
        <v>35</v>
      </c>
      <c r="I40" s="59">
        <v>30</v>
      </c>
      <c r="J40" s="3">
        <v>35</v>
      </c>
      <c r="K40" s="59">
        <v>22</v>
      </c>
      <c r="L40" s="3">
        <v>35</v>
      </c>
      <c r="M40" s="59">
        <v>0</v>
      </c>
      <c r="N40" s="3">
        <v>35</v>
      </c>
      <c r="O40" s="59">
        <v>20</v>
      </c>
      <c r="P40" s="3">
        <v>35</v>
      </c>
      <c r="Q40" s="59">
        <v>0</v>
      </c>
      <c r="R40" s="3">
        <v>35</v>
      </c>
      <c r="S40" s="59">
        <v>13</v>
      </c>
      <c r="T40" s="3">
        <v>35</v>
      </c>
      <c r="U40" s="59">
        <v>5</v>
      </c>
      <c r="V40" s="3">
        <v>35</v>
      </c>
      <c r="W40" s="59">
        <v>0</v>
      </c>
      <c r="X40" s="3">
        <v>35</v>
      </c>
      <c r="Y40" s="62">
        <v>4</v>
      </c>
      <c r="Z40" s="20">
        <f t="shared" si="5"/>
        <v>409</v>
      </c>
      <c r="AA40" s="21">
        <f t="shared" si="4"/>
        <v>181</v>
      </c>
    </row>
    <row r="41" spans="1:27" ht="18" customHeight="1" x14ac:dyDescent="0.25">
      <c r="A41" s="66" t="s">
        <v>44</v>
      </c>
      <c r="B41" s="3">
        <v>848</v>
      </c>
      <c r="C41" s="59">
        <v>848</v>
      </c>
      <c r="D41" s="3">
        <v>655</v>
      </c>
      <c r="E41" s="59">
        <v>655</v>
      </c>
      <c r="F41" s="3">
        <v>824</v>
      </c>
      <c r="G41" s="59">
        <v>804</v>
      </c>
      <c r="H41" s="3">
        <v>1050</v>
      </c>
      <c r="I41" s="59">
        <v>686</v>
      </c>
      <c r="J41" s="3">
        <v>1050</v>
      </c>
      <c r="K41" s="59">
        <v>884</v>
      </c>
      <c r="L41" s="3">
        <v>1050</v>
      </c>
      <c r="M41" s="59">
        <v>856</v>
      </c>
      <c r="N41" s="3">
        <v>1050</v>
      </c>
      <c r="O41" s="59">
        <v>833</v>
      </c>
      <c r="P41" s="3">
        <v>1050</v>
      </c>
      <c r="Q41" s="59">
        <v>1044</v>
      </c>
      <c r="R41" s="3">
        <v>1050</v>
      </c>
      <c r="S41" s="59">
        <v>778</v>
      </c>
      <c r="T41" s="3">
        <v>1050</v>
      </c>
      <c r="U41" s="59">
        <v>1040</v>
      </c>
      <c r="V41" s="3">
        <v>1050</v>
      </c>
      <c r="W41" s="59">
        <v>1001</v>
      </c>
      <c r="X41" s="3">
        <v>1050</v>
      </c>
      <c r="Y41" s="62">
        <v>961</v>
      </c>
      <c r="Z41" s="20">
        <f t="shared" si="5"/>
        <v>11777</v>
      </c>
      <c r="AA41" s="21">
        <f t="shared" si="4"/>
        <v>10390</v>
      </c>
    </row>
    <row r="42" spans="1:27" ht="18" customHeight="1" x14ac:dyDescent="0.25">
      <c r="A42" s="66" t="s">
        <v>45</v>
      </c>
      <c r="B42" s="3">
        <v>53</v>
      </c>
      <c r="C42" s="59">
        <v>53</v>
      </c>
      <c r="D42" s="3">
        <v>5</v>
      </c>
      <c r="E42" s="59">
        <v>40</v>
      </c>
      <c r="F42" s="3">
        <v>6</v>
      </c>
      <c r="G42" s="59">
        <v>47</v>
      </c>
      <c r="H42" s="3">
        <v>5</v>
      </c>
      <c r="I42" s="59">
        <v>25</v>
      </c>
      <c r="J42" s="3">
        <v>5</v>
      </c>
      <c r="K42" s="59">
        <v>22</v>
      </c>
      <c r="L42" s="3">
        <v>5</v>
      </c>
      <c r="M42" s="59">
        <v>12</v>
      </c>
      <c r="N42" s="3">
        <v>5</v>
      </c>
      <c r="O42" s="59">
        <v>16</v>
      </c>
      <c r="P42" s="3">
        <v>5</v>
      </c>
      <c r="Q42" s="59">
        <v>15</v>
      </c>
      <c r="R42" s="3">
        <v>5</v>
      </c>
      <c r="S42" s="59">
        <v>23</v>
      </c>
      <c r="T42" s="3">
        <v>5</v>
      </c>
      <c r="U42" s="59">
        <v>27</v>
      </c>
      <c r="V42" s="3">
        <v>5</v>
      </c>
      <c r="W42" s="59">
        <v>25</v>
      </c>
      <c r="X42" s="3">
        <v>5</v>
      </c>
      <c r="Y42" s="62">
        <v>26</v>
      </c>
      <c r="Z42" s="20">
        <f t="shared" si="5"/>
        <v>109</v>
      </c>
      <c r="AA42" s="21">
        <f t="shared" si="4"/>
        <v>331</v>
      </c>
    </row>
    <row r="43" spans="1:27" ht="18" customHeight="1" x14ac:dyDescent="0.25">
      <c r="A43" s="66" t="s">
        <v>32</v>
      </c>
      <c r="B43" s="3">
        <v>41</v>
      </c>
      <c r="C43" s="59">
        <v>41</v>
      </c>
      <c r="D43" s="3">
        <v>38</v>
      </c>
      <c r="E43" s="59">
        <v>38</v>
      </c>
      <c r="F43" s="3">
        <v>40</v>
      </c>
      <c r="G43" s="59">
        <v>41</v>
      </c>
      <c r="H43" s="3">
        <v>0</v>
      </c>
      <c r="I43" s="59">
        <v>0</v>
      </c>
      <c r="J43" s="3">
        <v>0</v>
      </c>
      <c r="K43" s="59">
        <v>0</v>
      </c>
      <c r="L43" s="3">
        <v>0</v>
      </c>
      <c r="M43" s="59">
        <v>0</v>
      </c>
      <c r="N43" s="3">
        <v>0</v>
      </c>
      <c r="O43" s="59">
        <v>0</v>
      </c>
      <c r="P43" s="3">
        <v>0</v>
      </c>
      <c r="Q43" s="59">
        <v>0</v>
      </c>
      <c r="R43" s="3">
        <v>0</v>
      </c>
      <c r="S43" s="59">
        <v>0</v>
      </c>
      <c r="T43" s="3">
        <v>0</v>
      </c>
      <c r="U43" s="59">
        <v>0</v>
      </c>
      <c r="V43" s="3">
        <v>0</v>
      </c>
      <c r="W43" s="59">
        <v>0</v>
      </c>
      <c r="X43" s="3">
        <v>0</v>
      </c>
      <c r="Y43" s="62">
        <v>0</v>
      </c>
      <c r="Z43" s="20">
        <f t="shared" si="5"/>
        <v>119</v>
      </c>
      <c r="AA43" s="21">
        <f t="shared" si="4"/>
        <v>120</v>
      </c>
    </row>
    <row r="44" spans="1:27" ht="18" customHeight="1" x14ac:dyDescent="0.25">
      <c r="A44" s="66" t="s">
        <v>33</v>
      </c>
      <c r="B44" s="3">
        <v>4</v>
      </c>
      <c r="C44" s="59">
        <v>4</v>
      </c>
      <c r="D44" s="3">
        <v>4</v>
      </c>
      <c r="E44" s="59">
        <v>4</v>
      </c>
      <c r="F44" s="3">
        <v>5</v>
      </c>
      <c r="G44" s="59">
        <v>8</v>
      </c>
      <c r="H44" s="3">
        <v>5</v>
      </c>
      <c r="I44" s="59">
        <v>0</v>
      </c>
      <c r="J44" s="3">
        <v>5</v>
      </c>
      <c r="K44" s="59">
        <v>0</v>
      </c>
      <c r="L44" s="3">
        <v>5</v>
      </c>
      <c r="M44" s="59">
        <v>0</v>
      </c>
      <c r="N44" s="3">
        <v>5</v>
      </c>
      <c r="O44" s="59">
        <v>0</v>
      </c>
      <c r="P44" s="3">
        <v>5</v>
      </c>
      <c r="Q44" s="59">
        <v>0</v>
      </c>
      <c r="R44" s="3">
        <v>5</v>
      </c>
      <c r="S44" s="59">
        <v>0</v>
      </c>
      <c r="T44" s="3">
        <v>5</v>
      </c>
      <c r="U44" s="59">
        <v>0</v>
      </c>
      <c r="V44" s="3">
        <v>5</v>
      </c>
      <c r="W44" s="59">
        <v>0</v>
      </c>
      <c r="X44" s="3">
        <v>5</v>
      </c>
      <c r="Y44" s="62">
        <v>0</v>
      </c>
      <c r="Z44" s="20">
        <f t="shared" si="5"/>
        <v>58</v>
      </c>
      <c r="AA44" s="21">
        <f t="shared" si="4"/>
        <v>16</v>
      </c>
    </row>
    <row r="45" spans="1:27" ht="18" customHeight="1" x14ac:dyDescent="0.25">
      <c r="A45" s="66" t="s">
        <v>56</v>
      </c>
      <c r="B45" s="3">
        <v>0</v>
      </c>
      <c r="C45" s="59">
        <v>0</v>
      </c>
      <c r="D45" s="3">
        <v>0</v>
      </c>
      <c r="E45" s="59">
        <v>0</v>
      </c>
      <c r="F45" s="3">
        <v>0</v>
      </c>
      <c r="G45" s="59">
        <v>0</v>
      </c>
      <c r="H45" s="3">
        <v>5</v>
      </c>
      <c r="I45" s="59">
        <v>0</v>
      </c>
      <c r="J45" s="3">
        <v>5</v>
      </c>
      <c r="K45" s="59">
        <v>0</v>
      </c>
      <c r="L45" s="3">
        <v>5</v>
      </c>
      <c r="M45" s="59">
        <v>0</v>
      </c>
      <c r="N45" s="3">
        <v>5</v>
      </c>
      <c r="O45" s="59">
        <v>0</v>
      </c>
      <c r="P45" s="3">
        <v>5</v>
      </c>
      <c r="Q45" s="59">
        <v>0</v>
      </c>
      <c r="R45" s="3">
        <v>5</v>
      </c>
      <c r="S45" s="59">
        <v>0</v>
      </c>
      <c r="T45" s="3">
        <v>5</v>
      </c>
      <c r="U45" s="59">
        <v>0</v>
      </c>
      <c r="V45" s="3">
        <v>5</v>
      </c>
      <c r="W45" s="59">
        <v>0</v>
      </c>
      <c r="X45" s="3">
        <v>5</v>
      </c>
      <c r="Y45" s="62">
        <v>0</v>
      </c>
      <c r="Z45" s="20">
        <f t="shared" si="5"/>
        <v>45</v>
      </c>
      <c r="AA45" s="21">
        <f t="shared" si="4"/>
        <v>0</v>
      </c>
    </row>
    <row r="46" spans="1:27" ht="18" customHeight="1" x14ac:dyDescent="0.25">
      <c r="A46" s="66" t="s">
        <v>34</v>
      </c>
      <c r="B46" s="3">
        <v>97</v>
      </c>
      <c r="C46" s="59">
        <v>97</v>
      </c>
      <c r="D46" s="3">
        <v>396</v>
      </c>
      <c r="E46" s="59">
        <v>396</v>
      </c>
      <c r="F46" s="3">
        <v>248</v>
      </c>
      <c r="G46" s="59">
        <v>260</v>
      </c>
      <c r="H46" s="3">
        <v>80</v>
      </c>
      <c r="I46" s="59">
        <v>526</v>
      </c>
      <c r="J46" s="3">
        <v>80</v>
      </c>
      <c r="K46" s="59">
        <v>440</v>
      </c>
      <c r="L46" s="3">
        <v>80</v>
      </c>
      <c r="M46" s="59">
        <v>258</v>
      </c>
      <c r="N46" s="3">
        <v>80</v>
      </c>
      <c r="O46" s="59">
        <v>122</v>
      </c>
      <c r="P46" s="3">
        <v>80</v>
      </c>
      <c r="Q46" s="59">
        <v>186</v>
      </c>
      <c r="R46" s="3">
        <v>80</v>
      </c>
      <c r="S46" s="59">
        <v>105</v>
      </c>
      <c r="T46" s="3">
        <v>80</v>
      </c>
      <c r="U46" s="59">
        <v>106</v>
      </c>
      <c r="V46" s="3">
        <v>80</v>
      </c>
      <c r="W46" s="59">
        <v>497</v>
      </c>
      <c r="X46" s="3">
        <v>80</v>
      </c>
      <c r="Y46" s="62">
        <v>446</v>
      </c>
      <c r="Z46" s="20">
        <f t="shared" si="5"/>
        <v>1461</v>
      </c>
      <c r="AA46" s="21">
        <f t="shared" si="4"/>
        <v>3439</v>
      </c>
    </row>
    <row r="47" spans="1:27" ht="18" customHeight="1" x14ac:dyDescent="0.25">
      <c r="A47" s="66" t="s">
        <v>35</v>
      </c>
      <c r="B47" s="3">
        <v>1071</v>
      </c>
      <c r="C47" s="59">
        <v>1071</v>
      </c>
      <c r="D47" s="3">
        <v>1103</v>
      </c>
      <c r="E47" s="59">
        <v>1103</v>
      </c>
      <c r="F47" s="3">
        <v>900</v>
      </c>
      <c r="G47" s="59">
        <v>991</v>
      </c>
      <c r="H47" s="3">
        <v>1000</v>
      </c>
      <c r="I47" s="59">
        <v>402</v>
      </c>
      <c r="J47" s="3">
        <v>1000</v>
      </c>
      <c r="K47" s="59">
        <v>877</v>
      </c>
      <c r="L47" s="3">
        <v>1000</v>
      </c>
      <c r="M47" s="59">
        <v>820</v>
      </c>
      <c r="N47" s="3">
        <v>1000</v>
      </c>
      <c r="O47" s="59">
        <v>912</v>
      </c>
      <c r="P47" s="3">
        <v>1000</v>
      </c>
      <c r="Q47" s="59">
        <v>877</v>
      </c>
      <c r="R47" s="3">
        <v>1000</v>
      </c>
      <c r="S47" s="59">
        <v>1097</v>
      </c>
      <c r="T47" s="3">
        <v>1000</v>
      </c>
      <c r="U47" s="59">
        <v>1081</v>
      </c>
      <c r="V47" s="3">
        <v>1000</v>
      </c>
      <c r="W47" s="59">
        <v>1020</v>
      </c>
      <c r="X47" s="3">
        <v>1000</v>
      </c>
      <c r="Y47" s="62">
        <v>1362</v>
      </c>
      <c r="Z47" s="20">
        <f t="shared" si="5"/>
        <v>12074</v>
      </c>
      <c r="AA47" s="21">
        <f t="shared" si="4"/>
        <v>11613</v>
      </c>
    </row>
    <row r="48" spans="1:27" ht="18" customHeight="1" x14ac:dyDescent="0.25">
      <c r="A48" s="66" t="s">
        <v>36</v>
      </c>
      <c r="B48" s="3">
        <v>139</v>
      </c>
      <c r="C48" s="59">
        <v>139</v>
      </c>
      <c r="D48" s="3">
        <v>111</v>
      </c>
      <c r="E48" s="59">
        <v>110</v>
      </c>
      <c r="F48" s="3">
        <v>120</v>
      </c>
      <c r="G48" s="59">
        <v>127</v>
      </c>
      <c r="H48" s="3">
        <v>120</v>
      </c>
      <c r="I48" s="59">
        <v>130</v>
      </c>
      <c r="J48" s="3">
        <v>120</v>
      </c>
      <c r="K48" s="59">
        <v>143</v>
      </c>
      <c r="L48" s="3">
        <v>120</v>
      </c>
      <c r="M48" s="59">
        <v>184</v>
      </c>
      <c r="N48" s="3">
        <v>120</v>
      </c>
      <c r="O48" s="59">
        <v>117</v>
      </c>
      <c r="P48" s="3">
        <v>120</v>
      </c>
      <c r="Q48" s="59">
        <v>156</v>
      </c>
      <c r="R48" s="3">
        <v>120</v>
      </c>
      <c r="S48" s="59">
        <v>183</v>
      </c>
      <c r="T48" s="3">
        <v>120</v>
      </c>
      <c r="U48" s="59">
        <f>154+6</f>
        <v>160</v>
      </c>
      <c r="V48" s="3">
        <v>120</v>
      </c>
      <c r="W48" s="59">
        <f>213+4</f>
        <v>217</v>
      </c>
      <c r="X48" s="3">
        <v>120</v>
      </c>
      <c r="Y48" s="62">
        <v>190</v>
      </c>
      <c r="Z48" s="20">
        <f t="shared" si="5"/>
        <v>1450</v>
      </c>
      <c r="AA48" s="21">
        <f t="shared" si="4"/>
        <v>1856</v>
      </c>
    </row>
    <row r="49" spans="1:27" ht="18" customHeight="1" x14ac:dyDescent="0.25">
      <c r="A49" s="66" t="s">
        <v>37</v>
      </c>
      <c r="B49" s="3">
        <v>74</v>
      </c>
      <c r="C49" s="59">
        <v>74</v>
      </c>
      <c r="D49" s="3">
        <v>100</v>
      </c>
      <c r="E49" s="59">
        <v>119</v>
      </c>
      <c r="F49" s="3">
        <v>99</v>
      </c>
      <c r="G49" s="59">
        <v>106</v>
      </c>
      <c r="H49" s="3">
        <v>100</v>
      </c>
      <c r="I49" s="59">
        <v>111</v>
      </c>
      <c r="J49" s="3">
        <v>100</v>
      </c>
      <c r="K49" s="59">
        <v>67</v>
      </c>
      <c r="L49" s="3">
        <v>100</v>
      </c>
      <c r="M49" s="59">
        <v>107</v>
      </c>
      <c r="N49" s="3">
        <v>100</v>
      </c>
      <c r="O49" s="59">
        <v>92</v>
      </c>
      <c r="P49" s="3">
        <v>100</v>
      </c>
      <c r="Q49" s="59">
        <v>91</v>
      </c>
      <c r="R49" s="3">
        <v>100</v>
      </c>
      <c r="S49" s="59">
        <v>56</v>
      </c>
      <c r="T49" s="3">
        <v>100</v>
      </c>
      <c r="U49" s="59">
        <f>66+2</f>
        <v>68</v>
      </c>
      <c r="V49" s="3">
        <v>100</v>
      </c>
      <c r="W49" s="59">
        <f>77+4</f>
        <v>81</v>
      </c>
      <c r="X49" s="3">
        <v>100</v>
      </c>
      <c r="Y49" s="62">
        <v>53</v>
      </c>
      <c r="Z49" s="20">
        <f t="shared" si="5"/>
        <v>1173</v>
      </c>
      <c r="AA49" s="21">
        <f t="shared" si="4"/>
        <v>1025</v>
      </c>
    </row>
    <row r="50" spans="1:27" ht="18" customHeight="1" x14ac:dyDescent="0.25">
      <c r="A50" s="66" t="s">
        <v>48</v>
      </c>
      <c r="B50" s="3">
        <v>26</v>
      </c>
      <c r="C50" s="59">
        <v>26</v>
      </c>
      <c r="D50" s="3">
        <v>18</v>
      </c>
      <c r="E50" s="59">
        <v>19</v>
      </c>
      <c r="F50" s="3">
        <v>20</v>
      </c>
      <c r="G50" s="59">
        <v>30</v>
      </c>
      <c r="H50" s="3">
        <v>20</v>
      </c>
      <c r="I50" s="59">
        <v>17</v>
      </c>
      <c r="J50" s="3">
        <v>20</v>
      </c>
      <c r="K50" s="59">
        <v>19</v>
      </c>
      <c r="L50" s="3">
        <v>20</v>
      </c>
      <c r="M50" s="59">
        <v>27</v>
      </c>
      <c r="N50" s="3">
        <v>20</v>
      </c>
      <c r="O50" s="59">
        <v>19</v>
      </c>
      <c r="P50" s="3">
        <v>20</v>
      </c>
      <c r="Q50" s="59">
        <f>25+4</f>
        <v>29</v>
      </c>
      <c r="R50" s="3">
        <v>20</v>
      </c>
      <c r="S50" s="59">
        <v>12</v>
      </c>
      <c r="T50" s="3">
        <v>20</v>
      </c>
      <c r="U50" s="59">
        <f>20+4</f>
        <v>24</v>
      </c>
      <c r="V50" s="3">
        <v>20</v>
      </c>
      <c r="W50" s="59">
        <f>17+2</f>
        <v>19</v>
      </c>
      <c r="X50" s="3">
        <v>20</v>
      </c>
      <c r="Y50" s="62">
        <v>31</v>
      </c>
      <c r="Z50" s="20">
        <f t="shared" si="5"/>
        <v>244</v>
      </c>
      <c r="AA50" s="21">
        <f t="shared" si="4"/>
        <v>272</v>
      </c>
    </row>
    <row r="51" spans="1:27" ht="18" customHeight="1" x14ac:dyDescent="0.25">
      <c r="A51" s="66" t="s">
        <v>38</v>
      </c>
      <c r="B51" s="3">
        <v>13</v>
      </c>
      <c r="C51" s="59">
        <v>13</v>
      </c>
      <c r="D51" s="3">
        <v>13</v>
      </c>
      <c r="E51" s="59">
        <v>13</v>
      </c>
      <c r="F51" s="3">
        <v>14</v>
      </c>
      <c r="G51" s="59">
        <v>15</v>
      </c>
      <c r="H51" s="3">
        <v>14</v>
      </c>
      <c r="I51" s="59">
        <v>8</v>
      </c>
      <c r="J51" s="3">
        <v>14</v>
      </c>
      <c r="K51" s="59">
        <v>15</v>
      </c>
      <c r="L51" s="3">
        <v>14</v>
      </c>
      <c r="M51" s="59">
        <v>14</v>
      </c>
      <c r="N51" s="3">
        <v>14</v>
      </c>
      <c r="O51" s="59">
        <v>15</v>
      </c>
      <c r="P51" s="3">
        <v>14</v>
      </c>
      <c r="Q51" s="59">
        <v>15</v>
      </c>
      <c r="R51" s="3">
        <v>14</v>
      </c>
      <c r="S51" s="59">
        <v>15</v>
      </c>
      <c r="T51" s="3">
        <v>14</v>
      </c>
      <c r="U51" s="59">
        <v>20</v>
      </c>
      <c r="V51" s="3">
        <v>14</v>
      </c>
      <c r="W51" s="59">
        <v>16</v>
      </c>
      <c r="X51" s="3">
        <v>14</v>
      </c>
      <c r="Y51" s="62">
        <v>6</v>
      </c>
      <c r="Z51" s="20">
        <f t="shared" si="5"/>
        <v>166</v>
      </c>
      <c r="AA51" s="21">
        <f t="shared" si="4"/>
        <v>165</v>
      </c>
    </row>
    <row r="52" spans="1:27" ht="18" customHeight="1" thickBot="1" x14ac:dyDescent="0.3">
      <c r="A52" s="26" t="s">
        <v>19</v>
      </c>
      <c r="B52" s="27">
        <f t="shared" ref="B52:Y52" si="6">SUM(B27:B51)</f>
        <v>2967</v>
      </c>
      <c r="C52" s="28">
        <f t="shared" si="6"/>
        <v>2960</v>
      </c>
      <c r="D52" s="27">
        <f t="shared" si="6"/>
        <v>2966</v>
      </c>
      <c r="E52" s="28">
        <f t="shared" si="6"/>
        <v>3042</v>
      </c>
      <c r="F52" s="27">
        <f t="shared" si="6"/>
        <v>2934</v>
      </c>
      <c r="G52" s="28">
        <f t="shared" si="6"/>
        <v>3177</v>
      </c>
      <c r="H52" s="27">
        <f t="shared" si="6"/>
        <v>3237</v>
      </c>
      <c r="I52" s="28">
        <f t="shared" si="6"/>
        <v>2665</v>
      </c>
      <c r="J52" s="27">
        <f t="shared" si="6"/>
        <v>3237</v>
      </c>
      <c r="K52" s="28">
        <f t="shared" si="6"/>
        <v>3170</v>
      </c>
      <c r="L52" s="27">
        <f t="shared" si="6"/>
        <v>3237</v>
      </c>
      <c r="M52" s="28">
        <f t="shared" si="6"/>
        <v>2984</v>
      </c>
      <c r="N52" s="27">
        <f t="shared" si="6"/>
        <v>3237</v>
      </c>
      <c r="O52" s="28">
        <f t="shared" si="6"/>
        <v>2872</v>
      </c>
      <c r="P52" s="27">
        <f t="shared" si="6"/>
        <v>3237</v>
      </c>
      <c r="Q52" s="28">
        <f t="shared" si="6"/>
        <v>3105</v>
      </c>
      <c r="R52" s="27">
        <f t="shared" si="6"/>
        <v>3237</v>
      </c>
      <c r="S52" s="28">
        <f t="shared" si="6"/>
        <v>2951</v>
      </c>
      <c r="T52" s="27">
        <f t="shared" si="6"/>
        <v>3237</v>
      </c>
      <c r="U52" s="28">
        <f t="shared" si="6"/>
        <v>3214</v>
      </c>
      <c r="V52" s="27">
        <f t="shared" si="6"/>
        <v>3237</v>
      </c>
      <c r="W52" s="28">
        <f t="shared" si="6"/>
        <v>3635</v>
      </c>
      <c r="X52" s="27">
        <f t="shared" si="6"/>
        <v>3237</v>
      </c>
      <c r="Y52" s="29">
        <f t="shared" si="6"/>
        <v>3728</v>
      </c>
      <c r="Z52" s="30">
        <f>SUM(Z27:Z51)</f>
        <v>38000</v>
      </c>
      <c r="AA52" s="31">
        <f>SUM(AA27:AA51)</f>
        <v>37503</v>
      </c>
    </row>
    <row r="53" spans="1:27" s="69" customFormat="1" ht="18" customHeight="1" x14ac:dyDescent="0.25">
      <c r="A53" s="90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67"/>
      <c r="W53" s="67"/>
      <c r="X53" s="67"/>
      <c r="Y53" s="68"/>
      <c r="Z53" s="67"/>
      <c r="AA53" s="67"/>
    </row>
    <row r="54" spans="1:27" s="69" customFormat="1" ht="18" customHeight="1" x14ac:dyDescent="0.25">
      <c r="A54" s="72"/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67"/>
      <c r="W54" s="67"/>
      <c r="X54" s="67"/>
      <c r="Y54" s="68"/>
      <c r="Z54" s="67"/>
      <c r="AA54" s="67"/>
    </row>
    <row r="55" spans="1:27" ht="18" customHeight="1" x14ac:dyDescent="0.25">
      <c r="A55" s="90" t="s">
        <v>51</v>
      </c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8"/>
      <c r="W55" s="8"/>
      <c r="X55" s="70"/>
      <c r="Y55" s="71"/>
      <c r="Z55" s="8"/>
      <c r="AA55" s="8"/>
    </row>
    <row r="56" spans="1:27" ht="18" customHeight="1" x14ac:dyDescent="0.25">
      <c r="A56" s="90" t="s">
        <v>52</v>
      </c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8"/>
      <c r="W56" s="8"/>
      <c r="X56" s="70"/>
      <c r="Y56" s="71"/>
      <c r="Z56" s="8"/>
      <c r="AA56" s="8"/>
    </row>
    <row r="57" spans="1:27" ht="18" customHeight="1" x14ac:dyDescent="0.25">
      <c r="A57" s="90" t="s">
        <v>53</v>
      </c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8"/>
      <c r="W57" s="8"/>
      <c r="X57" s="70"/>
      <c r="Y57" s="71"/>
      <c r="Z57" s="8"/>
      <c r="AA57" s="8"/>
    </row>
    <row r="58" spans="1:27" ht="18" customHeight="1" x14ac:dyDescent="0.25">
      <c r="A58" s="72" t="s">
        <v>60</v>
      </c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8"/>
      <c r="W58" s="8"/>
      <c r="X58" s="70"/>
      <c r="Y58" s="71"/>
      <c r="Z58" s="8"/>
      <c r="AA58" s="8"/>
    </row>
    <row r="59" spans="1:27" ht="18" customHeight="1" x14ac:dyDescent="0.25">
      <c r="A59" s="72" t="s">
        <v>61</v>
      </c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8"/>
      <c r="W59" s="8"/>
      <c r="X59" s="70"/>
      <c r="Y59" s="71"/>
      <c r="Z59" s="8"/>
      <c r="AA59" s="8"/>
    </row>
    <row r="60" spans="1:27" ht="18" customHeight="1" x14ac:dyDescent="0.25">
      <c r="A60" s="72" t="s">
        <v>64</v>
      </c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8"/>
      <c r="W60" s="8"/>
      <c r="X60" s="70"/>
      <c r="Y60" s="71"/>
      <c r="Z60" s="8"/>
      <c r="AA60" s="8"/>
    </row>
    <row r="61" spans="1:27" ht="18" customHeight="1" x14ac:dyDescent="0.25">
      <c r="A61" s="72" t="s">
        <v>65</v>
      </c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8"/>
      <c r="W61" s="8"/>
      <c r="X61" s="70"/>
      <c r="Y61" s="71"/>
      <c r="Z61" s="8"/>
      <c r="AA61" s="8"/>
    </row>
    <row r="62" spans="1:27" ht="18" customHeight="1" x14ac:dyDescent="0.25">
      <c r="A62" s="72" t="s">
        <v>66</v>
      </c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8"/>
      <c r="W62" s="8"/>
      <c r="X62" s="70"/>
      <c r="Y62" s="71"/>
      <c r="Z62" s="8"/>
      <c r="AA62" s="8"/>
    </row>
    <row r="63" spans="1:27" ht="18" customHeight="1" x14ac:dyDescent="0.25">
      <c r="A63" s="72" t="s">
        <v>67</v>
      </c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8"/>
      <c r="W63" s="8"/>
      <c r="X63" s="70"/>
      <c r="Y63" s="71"/>
      <c r="Z63" s="8"/>
      <c r="AA63" s="8"/>
    </row>
    <row r="64" spans="1:27" ht="18" customHeight="1" x14ac:dyDescent="0.25">
      <c r="A64" s="72" t="s">
        <v>68</v>
      </c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8"/>
      <c r="W64" s="8"/>
      <c r="X64" s="70"/>
      <c r="Y64" s="71"/>
      <c r="Z64" s="8"/>
      <c r="AA64" s="8"/>
    </row>
    <row r="65" spans="1:27" ht="18" customHeight="1" x14ac:dyDescent="0.25">
      <c r="A65" s="72" t="s">
        <v>69</v>
      </c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8"/>
      <c r="W65" s="8"/>
      <c r="X65" s="70"/>
      <c r="Y65" s="71"/>
      <c r="Z65" s="8"/>
      <c r="AA65" s="8"/>
    </row>
    <row r="66" spans="1:27" ht="18" customHeight="1" x14ac:dyDescent="0.25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8"/>
      <c r="W66" s="8"/>
      <c r="X66" s="70"/>
      <c r="Y66" s="71"/>
      <c r="Z66" s="8"/>
      <c r="AA66" s="8"/>
    </row>
    <row r="67" spans="1:27" ht="18" customHeight="1" x14ac:dyDescent="0.25">
      <c r="A67" s="6" t="s">
        <v>70</v>
      </c>
    </row>
    <row r="68" spans="1:27" ht="18" customHeight="1" x14ac:dyDescent="0.25">
      <c r="A68" s="6" t="s">
        <v>41</v>
      </c>
    </row>
  </sheetData>
  <sheetProtection selectLockedCells="1" selectUnlockedCells="1"/>
  <mergeCells count="67">
    <mergeCell ref="A57:U57"/>
    <mergeCell ref="A1:AA1"/>
    <mergeCell ref="A2:AA2"/>
    <mergeCell ref="B6:C6"/>
    <mergeCell ref="D6:E6"/>
    <mergeCell ref="F6:G6"/>
    <mergeCell ref="H6:I6"/>
    <mergeCell ref="J6:K6"/>
    <mergeCell ref="L6:M6"/>
    <mergeCell ref="N6:O6"/>
    <mergeCell ref="P6:Q6"/>
    <mergeCell ref="Z6:AA6"/>
    <mergeCell ref="X6:Y6"/>
    <mergeCell ref="R6:S6"/>
    <mergeCell ref="T6:U6"/>
    <mergeCell ref="V6:W6"/>
    <mergeCell ref="N11:N12"/>
    <mergeCell ref="L11:L12"/>
    <mergeCell ref="P11:P12"/>
    <mergeCell ref="X15:Y15"/>
    <mergeCell ref="Z15:AA15"/>
    <mergeCell ref="R15:S15"/>
    <mergeCell ref="Z11:Z12"/>
    <mergeCell ref="R11:R12"/>
    <mergeCell ref="T15:U15"/>
    <mergeCell ref="P15:Q15"/>
    <mergeCell ref="T11:T12"/>
    <mergeCell ref="V11:V12"/>
    <mergeCell ref="X11:X12"/>
    <mergeCell ref="B20:C20"/>
    <mergeCell ref="D20:E20"/>
    <mergeCell ref="F20:G20"/>
    <mergeCell ref="H20:I20"/>
    <mergeCell ref="J20:K20"/>
    <mergeCell ref="B15:C15"/>
    <mergeCell ref="D15:E15"/>
    <mergeCell ref="F15:G15"/>
    <mergeCell ref="H15:I15"/>
    <mergeCell ref="J15:K15"/>
    <mergeCell ref="R20:S20"/>
    <mergeCell ref="V15:W15"/>
    <mergeCell ref="Z20:AA20"/>
    <mergeCell ref="X25:Y25"/>
    <mergeCell ref="A24:AA24"/>
    <mergeCell ref="L25:M25"/>
    <mergeCell ref="Z25:AA25"/>
    <mergeCell ref="V25:W25"/>
    <mergeCell ref="T20:U20"/>
    <mergeCell ref="V20:W20"/>
    <mergeCell ref="X20:Y20"/>
    <mergeCell ref="L20:M20"/>
    <mergeCell ref="N20:O20"/>
    <mergeCell ref="P20:Q20"/>
    <mergeCell ref="L15:M15"/>
    <mergeCell ref="N15:O15"/>
    <mergeCell ref="A56:U56"/>
    <mergeCell ref="A53:U53"/>
    <mergeCell ref="A55:U55"/>
    <mergeCell ref="N25:O25"/>
    <mergeCell ref="P25:Q25"/>
    <mergeCell ref="R25:S25"/>
    <mergeCell ref="T25:U25"/>
    <mergeCell ref="B25:C25"/>
    <mergeCell ref="D25:E25"/>
    <mergeCell ref="F25:G25"/>
    <mergeCell ref="H25:I25"/>
    <mergeCell ref="J25:K25"/>
  </mergeCells>
  <conditionalFormatting sqref="D1:D2 H1:H2 L1:L2 P1:P2 T1:T2 X1:X2 D5 H5 L5 P5 T5 X5 D14 H14 L14 P14 T14 X14 D19 H19 L19 D24 H24 L24 P24 T24 X24 X53:X65517 L67 D67:D65517 H67:H65517 P67:P65517 T67:T65517 L73:L65496">
    <cfRule type="cellIs" dxfId="3" priority="31" stopIfTrue="1" operator="lessThan">
      <formula>0</formula>
    </cfRule>
    <cfRule type="cellIs" dxfId="2" priority="32" stopIfTrue="1" operator="greaterThanOrEqual">
      <formula>0</formula>
    </cfRule>
  </conditionalFormatting>
  <conditionalFormatting sqref="D53:D65 H53:H65 L53:L65 P53:P65 T53:T65">
    <cfRule type="cellIs" dxfId="1" priority="3" stopIfTrue="1" operator="lessThan">
      <formula>0</formula>
    </cfRule>
    <cfRule type="cellIs" dxfId="0" priority="4" stopIfTrue="1" operator="greaterThanOrEqual">
      <formula>0</formula>
    </cfRule>
  </conditionalFormatting>
  <printOptions horizontalCentered="1"/>
  <pageMargins left="0.19652777777777777" right="0.19652777777777777" top="0.78749999999999998" bottom="0.51180555555555551" header="0.51180555555555551" footer="0.51180555555555551"/>
  <pageSetup paperSize="9" scale="58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2023</vt:lpstr>
      <vt:lpstr>'2023'!Area_de_impressao</vt:lpstr>
      <vt:lpstr>'2023'!Titulos_de_impressao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Fernanda Cunha Fonseca</dc:creator>
  <cp:keywords/>
  <dc:description/>
  <cp:lastModifiedBy>Antonio Batalha Junior</cp:lastModifiedBy>
  <cp:revision/>
  <cp:lastPrinted>2023-05-05T10:36:17Z</cp:lastPrinted>
  <dcterms:created xsi:type="dcterms:W3CDTF">2018-06-11T18:27:08Z</dcterms:created>
  <dcterms:modified xsi:type="dcterms:W3CDTF">2024-01-08T17:42:42Z</dcterms:modified>
  <cp:category/>
  <cp:contentStatus/>
</cp:coreProperties>
</file>